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l01s109\priv$\momh\Personal\User Shell Folders\Desktop\"/>
    </mc:Choice>
  </mc:AlternateContent>
  <bookViews>
    <workbookView xWindow="0" yWindow="0" windowWidth="25200" windowHeight="11385" activeTab="1"/>
  </bookViews>
  <sheets>
    <sheet name="Indhold og vejledning" sheetId="5" r:id="rId1"/>
    <sheet name="BC-Parametre" sheetId="1" r:id="rId2"/>
    <sheet name="Omkostninger" sheetId="2" r:id="rId3"/>
    <sheet name="Potentiale" sheetId="3" r:id="rId4"/>
    <sheet name="Output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23" i="1"/>
  <c r="E17" i="1"/>
  <c r="E18" i="1"/>
  <c r="E19" i="1"/>
  <c r="E16" i="1"/>
  <c r="E5" i="1"/>
  <c r="E6" i="1"/>
  <c r="E7" i="1"/>
  <c r="E8" i="1"/>
  <c r="E9" i="1"/>
  <c r="E10" i="1"/>
  <c r="E11" i="1"/>
  <c r="E4" i="1"/>
  <c r="O8" i="3" l="1"/>
  <c r="N8" i="3"/>
  <c r="L8" i="3"/>
  <c r="O7" i="3"/>
  <c r="N7" i="3"/>
  <c r="L7" i="3"/>
  <c r="O12" i="3"/>
  <c r="N12" i="3"/>
  <c r="L12" i="3"/>
  <c r="O13" i="3"/>
  <c r="N13" i="3"/>
  <c r="L13" i="3"/>
  <c r="O14" i="3"/>
  <c r="N14" i="3"/>
  <c r="L14" i="3"/>
  <c r="O11" i="3"/>
  <c r="N11" i="3"/>
  <c r="L11" i="3"/>
  <c r="O10" i="3"/>
  <c r="N10" i="3"/>
  <c r="L10" i="3"/>
  <c r="O9" i="3"/>
  <c r="N9" i="3"/>
  <c r="L9" i="3"/>
  <c r="O6" i="3"/>
  <c r="N6" i="3"/>
  <c r="L6" i="3"/>
  <c r="O5" i="3"/>
  <c r="N5" i="3"/>
  <c r="L5" i="3"/>
  <c r="J11" i="3"/>
  <c r="I11" i="3"/>
  <c r="G11" i="3"/>
  <c r="J10" i="3"/>
  <c r="I10" i="3"/>
  <c r="G10" i="3"/>
  <c r="J12" i="3"/>
  <c r="I12" i="3"/>
  <c r="G12" i="3"/>
  <c r="J9" i="3"/>
  <c r="I9" i="3"/>
  <c r="G9" i="3"/>
  <c r="J8" i="3"/>
  <c r="I8" i="3"/>
  <c r="G8" i="3"/>
  <c r="J7" i="3"/>
  <c r="I7" i="3"/>
  <c r="G7" i="3"/>
  <c r="J6" i="3"/>
  <c r="I6" i="3"/>
  <c r="G6" i="3"/>
  <c r="J5" i="3"/>
  <c r="I5" i="3"/>
  <c r="G5" i="3"/>
  <c r="E12" i="3"/>
  <c r="D12" i="3"/>
  <c r="E11" i="3"/>
  <c r="D11" i="3"/>
  <c r="E10" i="3"/>
  <c r="D10" i="3"/>
  <c r="E9" i="3"/>
  <c r="D9" i="3"/>
  <c r="E6" i="3"/>
  <c r="D6" i="3"/>
  <c r="E5" i="3"/>
  <c r="D5" i="3"/>
  <c r="B12" i="3"/>
  <c r="B11" i="3"/>
  <c r="B10" i="3"/>
  <c r="B9" i="3"/>
  <c r="B8" i="3"/>
  <c r="B7" i="3"/>
  <c r="B6" i="3"/>
  <c r="B5" i="3"/>
  <c r="I15" i="3" l="1"/>
  <c r="N15" i="3"/>
  <c r="O15" i="3"/>
  <c r="J15" i="3"/>
  <c r="E8" i="3"/>
  <c r="D8" i="3"/>
  <c r="E7" i="3"/>
  <c r="D7" i="3"/>
  <c r="O22" i="2"/>
  <c r="L23" i="2"/>
  <c r="L22" i="2"/>
  <c r="J25" i="2"/>
  <c r="J24" i="2"/>
  <c r="J23" i="2"/>
  <c r="J22" i="2"/>
  <c r="G25" i="2"/>
  <c r="G24" i="2"/>
  <c r="G23" i="2"/>
  <c r="G22" i="2"/>
  <c r="E25" i="2"/>
  <c r="E24" i="2"/>
  <c r="E23" i="2"/>
  <c r="E22" i="2"/>
  <c r="B25" i="2"/>
  <c r="B24" i="2"/>
  <c r="B23" i="2"/>
  <c r="B22" i="2"/>
  <c r="T10" i="2"/>
  <c r="T9" i="2"/>
  <c r="T8" i="2"/>
  <c r="T7" i="2"/>
  <c r="T6" i="2"/>
  <c r="T5" i="2"/>
  <c r="Q10" i="2"/>
  <c r="Q9" i="2"/>
  <c r="Q8" i="2"/>
  <c r="Q7" i="2"/>
  <c r="Q6" i="2"/>
  <c r="Q5" i="2"/>
  <c r="T11" i="2" l="1"/>
  <c r="T12" i="2" s="1"/>
  <c r="T13" i="2" s="1"/>
  <c r="J16" i="3"/>
  <c r="E26" i="2"/>
  <c r="E27" i="2" s="1"/>
  <c r="E30" i="2" s="1"/>
  <c r="J26" i="2"/>
  <c r="J27" i="2" s="1"/>
  <c r="J28" i="2" s="1"/>
  <c r="J19" i="3"/>
  <c r="J21" i="3"/>
  <c r="J18" i="3"/>
  <c r="J17" i="3"/>
  <c r="J20" i="3"/>
  <c r="E15" i="3"/>
  <c r="O16" i="3"/>
  <c r="D15" i="3"/>
  <c r="O9" i="2"/>
  <c r="O8" i="2"/>
  <c r="O7" i="2"/>
  <c r="O6" i="2"/>
  <c r="O5" i="2"/>
  <c r="L9" i="2"/>
  <c r="L8" i="2"/>
  <c r="L7" i="2"/>
  <c r="L6" i="2"/>
  <c r="L5" i="2"/>
  <c r="E7" i="2"/>
  <c r="E6" i="2"/>
  <c r="E5" i="2"/>
  <c r="B7" i="2"/>
  <c r="B6" i="2"/>
  <c r="B5" i="2"/>
  <c r="E16" i="3" l="1"/>
  <c r="E32" i="2"/>
  <c r="E31" i="2"/>
  <c r="J32" i="2"/>
  <c r="E28" i="2"/>
  <c r="T15" i="2"/>
  <c r="T17" i="2"/>
  <c r="T14" i="2"/>
  <c r="E29" i="2"/>
  <c r="J31" i="2"/>
  <c r="J30" i="2"/>
  <c r="J29" i="2"/>
  <c r="T16" i="2"/>
  <c r="O19" i="3"/>
  <c r="O20" i="3"/>
  <c r="O18" i="3"/>
  <c r="O21" i="3"/>
  <c r="O17" i="3"/>
  <c r="O11" i="2"/>
  <c r="O12" i="2" s="1"/>
  <c r="J8" i="2"/>
  <c r="J7" i="2"/>
  <c r="J6" i="2"/>
  <c r="J5" i="2"/>
  <c r="G8" i="2"/>
  <c r="G7" i="2"/>
  <c r="G6" i="2"/>
  <c r="G5" i="2"/>
  <c r="J11" i="2" l="1"/>
  <c r="D33" i="1" s="1"/>
  <c r="E18" i="3"/>
  <c r="R17" i="3" s="1"/>
  <c r="E26" i="4" s="1"/>
  <c r="E19" i="3"/>
  <c r="R18" i="3" s="1"/>
  <c r="F26" i="4" s="1"/>
  <c r="E20" i="3"/>
  <c r="R19" i="3" s="1"/>
  <c r="G26" i="4" s="1"/>
  <c r="E21" i="3"/>
  <c r="R20" i="3" s="1"/>
  <c r="H26" i="4" s="1"/>
  <c r="E17" i="3"/>
  <c r="R16" i="3" s="1"/>
  <c r="O14" i="2"/>
  <c r="O13" i="2"/>
  <c r="J12" i="2" l="1"/>
  <c r="J16" i="2" s="1"/>
  <c r="D26" i="4"/>
  <c r="R21" i="3"/>
  <c r="J13" i="2" l="1"/>
  <c r="M26" i="4"/>
  <c r="N26" i="4" s="1"/>
  <c r="O26" i="4" s="1"/>
  <c r="P26" i="4" s="1"/>
  <c r="Q26" i="4" s="1"/>
  <c r="I26" i="4"/>
  <c r="E33" i="1"/>
  <c r="O23" i="2" l="1"/>
  <c r="O26" i="2" s="1"/>
  <c r="O27" i="2" s="1"/>
  <c r="E11" i="2"/>
  <c r="E12" i="2" s="1"/>
  <c r="O29" i="2" l="1"/>
  <c r="O32" i="2"/>
  <c r="R31" i="2" s="1"/>
  <c r="H27" i="4" s="1"/>
  <c r="H28" i="4" s="1"/>
  <c r="O30" i="2"/>
  <c r="R29" i="2" s="1"/>
  <c r="F27" i="4" s="1"/>
  <c r="F28" i="4" s="1"/>
  <c r="O28" i="2"/>
  <c r="O31" i="2"/>
  <c r="R30" i="2" s="1"/>
  <c r="G27" i="4" s="1"/>
  <c r="G28" i="4" s="1"/>
  <c r="E14" i="2"/>
  <c r="E13" i="2"/>
  <c r="R27" i="2" l="1"/>
  <c r="R28" i="2"/>
  <c r="E27" i="4" s="1"/>
  <c r="E28" i="4" s="1"/>
  <c r="R32" i="2" l="1"/>
  <c r="D27" i="4"/>
  <c r="I27" i="4" s="1"/>
  <c r="I28" i="4" s="1"/>
  <c r="D28" i="4" l="1"/>
  <c r="M27" i="4"/>
  <c r="N27" i="4" s="1"/>
  <c r="M28" i="4" l="1"/>
  <c r="O27" i="4"/>
  <c r="N28" i="4"/>
  <c r="P27" i="4" l="1"/>
  <c r="O28" i="4"/>
  <c r="Q27" i="4" l="1"/>
  <c r="Q28" i="4" s="1"/>
  <c r="P28" i="4"/>
</calcChain>
</file>

<file path=xl/sharedStrings.xml><?xml version="1.0" encoding="utf-8"?>
<sst xmlns="http://schemas.openxmlformats.org/spreadsheetml/2006/main" count="171" uniqueCount="102">
  <si>
    <t>Beskrivelse</t>
  </si>
  <si>
    <t>Nuværende</t>
  </si>
  <si>
    <t>Fremtidig</t>
  </si>
  <si>
    <t>Ændring i BC i % ved 10% ændring i parameter</t>
  </si>
  <si>
    <t>Mål for udbredelsespct. / Andel egnede bogere i målgruppen</t>
  </si>
  <si>
    <t>Pris per stk. (tablet)</t>
  </si>
  <si>
    <t>Andel af borgere med BYOD</t>
  </si>
  <si>
    <t>Antal borgere i målgruppe</t>
  </si>
  <si>
    <t>Antal kommuner</t>
  </si>
  <si>
    <t>Antal medarbejdere involveret i udviklingsfasen (projektledelse)</t>
  </si>
  <si>
    <t>Effektive arbejdstimer pr. år</t>
  </si>
  <si>
    <t>Gns. antal medarbejdere pr. kommune der skal uddannes</t>
  </si>
  <si>
    <t>Uddannelsesvarighed - borger (timer)</t>
  </si>
  <si>
    <t>Uddannelsesvarighed - medarbejdere (timer)</t>
  </si>
  <si>
    <t>Pris pr. licens</t>
  </si>
  <si>
    <t>Support pr. licens</t>
  </si>
  <si>
    <t>Drift (vedligehold support) Udleveret udstyr</t>
  </si>
  <si>
    <t>Antal besøg pr. borger pr. år</t>
  </si>
  <si>
    <t>Minutter pr. besøg</t>
  </si>
  <si>
    <t>Antal minutter pr time</t>
  </si>
  <si>
    <t>Gennemsnitslig Distance ml. borgere (km)</t>
  </si>
  <si>
    <t>Omkostning pr. km</t>
  </si>
  <si>
    <t>Gennemsnits km/t</t>
  </si>
  <si>
    <t>Andel møder der afholdes som skærmbesøg</t>
  </si>
  <si>
    <t>Investering i hardware</t>
  </si>
  <si>
    <t>Omkostning 1</t>
  </si>
  <si>
    <t>Omkostning til projektledelse</t>
  </si>
  <si>
    <t>Samlet</t>
  </si>
  <si>
    <t>Omkostninger</t>
  </si>
  <si>
    <t>Ind- og udfasning (år 1-5)</t>
  </si>
  <si>
    <t>Omkostning 2</t>
  </si>
  <si>
    <t>Indkøb af tablet borgere</t>
  </si>
  <si>
    <t>Omkostning 3</t>
  </si>
  <si>
    <t>Uddannelse - medarbejder</t>
  </si>
  <si>
    <t>Omkostning 4</t>
  </si>
  <si>
    <t>Omkostning 5</t>
  </si>
  <si>
    <t>Omkostning 6</t>
  </si>
  <si>
    <t>Omkostning 7</t>
  </si>
  <si>
    <t>Driftsomkostninger - Licens borgere</t>
  </si>
  <si>
    <t>Drift (vedligehold, support) BYOD</t>
  </si>
  <si>
    <t>Drift (vedligehold, support) Udleveret</t>
  </si>
  <si>
    <t>Bruttopotentale 1</t>
  </si>
  <si>
    <t>Mødelængde</t>
  </si>
  <si>
    <t>Bruttopotentiale</t>
  </si>
  <si>
    <t>Bruttopotentale 2</t>
  </si>
  <si>
    <t>Fremtdig</t>
  </si>
  <si>
    <t>Transport - Drift</t>
  </si>
  <si>
    <t>Bruttopotentale 3</t>
  </si>
  <si>
    <t>Transport - løn</t>
  </si>
  <si>
    <t xml:space="preserve">I alt </t>
  </si>
  <si>
    <t>Det samlede potentiale pr. år.</t>
  </si>
  <si>
    <t>De samlede omkostninger pr år.</t>
  </si>
  <si>
    <t>Resultat af business case - Grafer og tabeller til afrapportering</t>
  </si>
  <si>
    <t>Samlet nettopotentiale over fem år, fordelt på enkeltår (nutidsværdi)</t>
  </si>
  <si>
    <t>Type</t>
  </si>
  <si>
    <t>Nettopotentiale</t>
  </si>
  <si>
    <t>Udgifter til den tekniske løsning</t>
  </si>
  <si>
    <t>Lønudgifter og uddannelse</t>
  </si>
  <si>
    <t>Borgerværdier, mødelængde mm.</t>
  </si>
  <si>
    <t>Her indtastes det antal borgere som modtager bosøtte i kommunen</t>
  </si>
  <si>
    <t>Her indtastes den procentdel af borgerne, som forventes at have deres eget device (tablet, computer, telefon, etc)</t>
  </si>
  <si>
    <t>Indtast her den gennemsnitlige varighed af de enkelte besøg. Skal indtastes i minutter.</t>
  </si>
  <si>
    <t>Indtast her den gennemsnitlige distance mellem borgerne - indtastet i km.</t>
  </si>
  <si>
    <t>Her indtastes de gennemsnitlige omkostniger pr. km.</t>
  </si>
  <si>
    <t>Den gennemsnitlige hastighed. Indtastes i km/t</t>
  </si>
  <si>
    <t>Her indtastes den procentdel af møderne som forventes at kunne afholdes som skæmbesøg.</t>
  </si>
  <si>
    <t>Her indtaster i den procentdel af borgerne i forventer kan modtage bosøtten via en skærm.</t>
  </si>
  <si>
    <t>Her indtastes prisen for tablets. Prisen er i kr. pr. stk.</t>
  </si>
  <si>
    <t>Her indtastes procentdelen af det udstyr, som der har behov for vedligehold og support</t>
  </si>
  <si>
    <t>Her indtastes det antal medarbejdere der forventes at skulle lede projektet</t>
  </si>
  <si>
    <t>Indtast den løn som der skal udbetales til  projektleder (inkl. Overhead)</t>
  </si>
  <si>
    <t>Årsværksløn (projektledelse) inkl. Overhead</t>
  </si>
  <si>
    <t>Årsløn (medarbejder) inkl. Overhead</t>
  </si>
  <si>
    <t>Her indtastes den løn der udbetales pr. medarbejder. (inkl overhead)</t>
  </si>
  <si>
    <t>Indtast den mængde effektive arbejdstimer som bruges årligt</t>
  </si>
  <si>
    <t>Indtast her det gennemsnitlige antal medarbejdere, som det forventes skal uddannes i kommunen til at varetage skærmbesøg</t>
  </si>
  <si>
    <t>Antal af kommuner business-casen udregnes på</t>
  </si>
  <si>
    <t>Udregnes som en sum af hardware omkostninger</t>
  </si>
  <si>
    <t>Parameter</t>
  </si>
  <si>
    <t>Her indtastes antallet af alle de besøg i har pr. borger pr. år.</t>
  </si>
  <si>
    <t xml:space="preserve">Indtast her prisen pr. licens. </t>
  </si>
  <si>
    <t xml:space="preserve">Indtasat her prisen for support pr. licens. </t>
  </si>
  <si>
    <t>1. BC parametre</t>
  </si>
  <si>
    <t>2. Omkostninger</t>
  </si>
  <si>
    <t>I denne fane udregnes de omkostninger der er ved at implementere skærmbesøg. Den opdeles i syv forskellige kategorier for at give et overblik over, hvor udgifterne ligger.</t>
  </si>
  <si>
    <t>3. Potentialer</t>
  </si>
  <si>
    <t>I denne fane udregnes de enkelte potentialer, der er ved at implementere skærmbesøg.</t>
  </si>
  <si>
    <t>4. Output</t>
  </si>
  <si>
    <t>I denne fane vises resultaterne af business casen og potentialet visualiseres.</t>
  </si>
  <si>
    <t>Kommunal business-case ved implementering af skærmbesøg - Bostøtte</t>
  </si>
  <si>
    <t>Uddannelse - Borger</t>
  </si>
  <si>
    <t>Nettopotentiale (akkumuleret) over 5 år</t>
  </si>
  <si>
    <t>Nettopotentiale over 5 år</t>
  </si>
  <si>
    <t>Samlet business case</t>
  </si>
  <si>
    <t>Faste værdier</t>
  </si>
  <si>
    <t>Fast værdi</t>
  </si>
  <si>
    <t>I denne fane indtastes alle de oplysninger, som skal benyttes for at udregne det økonomiske potentiale ved at implementere skærmbesøg. Har man ikke de præcise tal, kan man tage udgangspunkt i PA's. Værdierne skal indtastes i de grønne felter.</t>
  </si>
  <si>
    <t>Nuværende (AS-IS)</t>
  </si>
  <si>
    <t>Fremtidig (TO-BE)</t>
  </si>
  <si>
    <t>Varigheden af den uddannelse der gives til medarbejdere.</t>
  </si>
  <si>
    <t>Varigheden af den uddannelse der gives til borgere.</t>
  </si>
  <si>
    <t>PA's vurderede værdi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</si>
</sst>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.0_ ;_ * \-#,##0.0_ ;_ * &quot;-&quot;??_ ;_ @_ "/>
    <numFmt numFmtId="165" formatCode="_ * #,##0.0_ ;_ * \-#,##0.0_ ;_ * &quot;-&quot;?_ ;_ @_ "/>
    <numFmt numFmtId="166" formatCode="0.0,,_ "/>
    <numFmt numFmtId="167" formatCode="&quot;kr.&quot;\ #,##0.00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1"/>
      <name val="Arial"/>
      <family val="2"/>
    </font>
    <font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9" fontId="6" fillId="0" borderId="1" xfId="1" applyFont="1" applyFill="1" applyBorder="1" applyAlignment="1">
      <alignment vertical="center" wrapText="1"/>
    </xf>
    <xf numFmtId="9" fontId="6" fillId="0" borderId="1" xfId="1" applyFont="1" applyBorder="1" applyAlignment="1">
      <alignment vertical="center" wrapText="1"/>
    </xf>
    <xf numFmtId="164" fontId="6" fillId="0" borderId="1" xfId="5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0" fontId="0" fillId="0" borderId="1" xfId="0" applyBorder="1"/>
    <xf numFmtId="0" fontId="0" fillId="10" borderId="1" xfId="0" applyFill="1" applyBorder="1"/>
    <xf numFmtId="0" fontId="0" fillId="6" borderId="1" xfId="0" applyFill="1" applyBorder="1"/>
    <xf numFmtId="0" fontId="0" fillId="9" borderId="1" xfId="0" applyFill="1" applyBorder="1"/>
    <xf numFmtId="0" fontId="0" fillId="11" borderId="1" xfId="0" applyFill="1" applyBorder="1"/>
    <xf numFmtId="0" fontId="0" fillId="9" borderId="2" xfId="0" applyFill="1" applyBorder="1"/>
    <xf numFmtId="9" fontId="0" fillId="10" borderId="1" xfId="0" applyNumberFormat="1" applyFill="1" applyBorder="1"/>
    <xf numFmtId="0" fontId="0" fillId="11" borderId="1" xfId="0" applyFill="1" applyBorder="1" applyAlignment="1">
      <alignment horizontal="center" vertical="center"/>
    </xf>
    <xf numFmtId="43" fontId="0" fillId="10" borderId="1" xfId="0" applyNumberFormat="1" applyFill="1" applyBorder="1"/>
    <xf numFmtId="0" fontId="0" fillId="0" borderId="0" xfId="0" applyAlignment="1"/>
    <xf numFmtId="0" fontId="0" fillId="9" borderId="6" xfId="0" applyFill="1" applyBorder="1" applyAlignment="1"/>
    <xf numFmtId="0" fontId="0" fillId="9" borderId="2" xfId="0" applyFill="1" applyBorder="1" applyAlignment="1"/>
    <xf numFmtId="167" fontId="0" fillId="6" borderId="1" xfId="0" applyNumberFormat="1" applyFill="1" applyBorder="1"/>
    <xf numFmtId="167" fontId="0" fillId="9" borderId="1" xfId="0" applyNumberFormat="1" applyFill="1" applyBorder="1"/>
    <xf numFmtId="167" fontId="0" fillId="11" borderId="1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6" fillId="0" borderId="1" xfId="5" applyNumberFormat="1" applyFont="1" applyFill="1" applyBorder="1" applyAlignment="1">
      <alignment vertical="center" wrapText="1"/>
    </xf>
    <xf numFmtId="168" fontId="6" fillId="0" borderId="1" xfId="5" applyNumberFormat="1" applyFont="1" applyFill="1" applyBorder="1" applyAlignment="1">
      <alignment vertical="center" wrapText="1"/>
    </xf>
    <xf numFmtId="0" fontId="7" fillId="3" borderId="1" xfId="3" applyFont="1" applyBorder="1" applyAlignment="1">
      <alignment horizontal="right" vertical="center"/>
    </xf>
    <xf numFmtId="0" fontId="0" fillId="12" borderId="6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0" fillId="6" borderId="0" xfId="0" applyFont="1" applyFill="1" applyBorder="1" applyAlignment="1">
      <alignment wrapText="1"/>
    </xf>
    <xf numFmtId="0" fontId="2" fillId="15" borderId="0" xfId="2" applyFill="1" applyBorder="1" applyAlignment="1">
      <alignment wrapText="1"/>
    </xf>
    <xf numFmtId="166" fontId="0" fillId="0" borderId="1" xfId="0" applyNumberFormat="1" applyBorder="1"/>
    <xf numFmtId="0" fontId="0" fillId="10" borderId="1" xfId="0" applyFill="1" applyBorder="1" applyAlignment="1">
      <alignment horizontal="right" wrapText="1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67" fontId="0" fillId="0" borderId="1" xfId="0" applyNumberFormat="1" applyBorder="1"/>
    <xf numFmtId="0" fontId="0" fillId="10" borderId="1" xfId="0" applyFill="1" applyBorder="1" applyAlignment="1">
      <alignment horizontal="center" vertical="center" wrapText="1"/>
    </xf>
    <xf numFmtId="0" fontId="0" fillId="10" borderId="1" xfId="0" applyNumberFormat="1" applyFill="1" applyBorder="1"/>
    <xf numFmtId="164" fontId="6" fillId="2" borderId="1" xfId="2" applyNumberFormat="1" applyFont="1" applyBorder="1" applyAlignment="1" applyProtection="1">
      <alignment horizontal="right" vertical="center" wrapText="1"/>
    </xf>
    <xf numFmtId="9" fontId="6" fillId="2" borderId="1" xfId="2" applyNumberFormat="1" applyFont="1" applyBorder="1" applyAlignment="1">
      <alignment horizontal="right" vertical="center" wrapText="1"/>
    </xf>
    <xf numFmtId="9" fontId="6" fillId="2" borderId="1" xfId="1" applyFont="1" applyFill="1" applyBorder="1" applyAlignment="1">
      <alignment horizontal="right" vertical="center" wrapText="1"/>
    </xf>
    <xf numFmtId="164" fontId="6" fillId="2" borderId="1" xfId="2" applyNumberFormat="1" applyFont="1" applyBorder="1" applyAlignment="1">
      <alignment horizontal="right" vertical="center" wrapText="1"/>
    </xf>
    <xf numFmtId="43" fontId="6" fillId="2" borderId="1" xfId="2" applyNumberFormat="1" applyFont="1" applyBorder="1" applyAlignment="1">
      <alignment horizontal="right" vertical="center" wrapText="1"/>
    </xf>
    <xf numFmtId="168" fontId="6" fillId="2" borderId="1" xfId="2" applyNumberFormat="1" applyFont="1" applyBorder="1" applyAlignment="1">
      <alignment horizontal="right" vertical="center" wrapText="1"/>
    </xf>
    <xf numFmtId="164" fontId="1" fillId="2" borderId="1" xfId="2" applyNumberFormat="1" applyFont="1" applyBorder="1" applyAlignment="1">
      <alignment vertical="center" wrapText="1"/>
    </xf>
    <xf numFmtId="0" fontId="0" fillId="0" borderId="0" xfId="0" applyFont="1"/>
    <xf numFmtId="164" fontId="0" fillId="7" borderId="1" xfId="2" applyNumberFormat="1" applyFont="1" applyFill="1" applyBorder="1" applyAlignment="1">
      <alignment horizontal="right" vertical="center" wrapText="1"/>
    </xf>
    <xf numFmtId="9" fontId="0" fillId="7" borderId="1" xfId="2" applyNumberFormat="1" applyFont="1" applyFill="1" applyBorder="1" applyAlignment="1" applyProtection="1">
      <alignment horizontal="right" vertical="center" wrapText="1"/>
    </xf>
    <xf numFmtId="164" fontId="0" fillId="7" borderId="1" xfId="2" applyNumberFormat="1" applyFont="1" applyFill="1" applyBorder="1" applyAlignment="1" applyProtection="1">
      <alignment horizontal="right" vertical="center" wrapText="1"/>
    </xf>
    <xf numFmtId="43" fontId="0" fillId="7" borderId="1" xfId="2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center" vertical="center"/>
    </xf>
    <xf numFmtId="164" fontId="6" fillId="7" borderId="1" xfId="2" applyNumberFormat="1" applyFont="1" applyFill="1" applyBorder="1" applyAlignment="1">
      <alignment horizontal="right" vertical="center" wrapText="1"/>
    </xf>
    <xf numFmtId="9" fontId="6" fillId="7" borderId="1" xfId="2" applyNumberFormat="1" applyFont="1" applyFill="1" applyBorder="1" applyAlignment="1">
      <alignment horizontal="right" vertical="center" wrapText="1"/>
    </xf>
    <xf numFmtId="168" fontId="6" fillId="7" borderId="1" xfId="2" applyNumberFormat="1" applyFont="1" applyFill="1" applyBorder="1" applyAlignment="1">
      <alignment horizontal="right" vertical="center" wrapText="1"/>
    </xf>
    <xf numFmtId="0" fontId="3" fillId="3" borderId="1" xfId="3" applyBorder="1" applyAlignment="1">
      <alignment horizontal="right" vertical="center"/>
    </xf>
    <xf numFmtId="164" fontId="5" fillId="17" borderId="1" xfId="4" applyNumberFormat="1" applyFont="1" applyFill="1" applyBorder="1" applyAlignment="1">
      <alignment horizontal="right" vertical="center" wrapText="1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wrapText="1"/>
    </xf>
    <xf numFmtId="0" fontId="12" fillId="14" borderId="0" xfId="0" applyFont="1" applyFill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11" borderId="6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9" fillId="16" borderId="0" xfId="0" applyFont="1" applyFill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2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</cellXfs>
  <cellStyles count="6">
    <cellStyle name="Comma 2" xfId="5"/>
    <cellStyle name="Farve3" xfId="4" builtinId="37"/>
    <cellStyle name="God" xfId="2" builtinId="26"/>
    <cellStyle name="Normal" xfId="0" builtinId="0"/>
    <cellStyle name="Procent" xfId="1" builtinId="5"/>
    <cellStyle name="Ugyldig" xfId="3" builtinId="27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Nettopotentiale over 5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1718199039555522E-2"/>
          <c:y val="0.14417877025205414"/>
          <c:w val="0.90587284132903834"/>
          <c:h val="0.724139567001196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Output!$C$26</c:f>
              <c:strCache>
                <c:ptCount val="1"/>
                <c:pt idx="0">
                  <c:v>Bruttopotentiale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Output!$D$25:$H$25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Output!$D$26:$H$26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Output!$C$27</c:f>
              <c:strCache>
                <c:ptCount val="1"/>
                <c:pt idx="0">
                  <c:v>Omkostninger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Output!$D$25:$H$25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Output!$D$27:$H$27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8227808"/>
        <c:axId val="180866520"/>
      </c:barChart>
      <c:lineChart>
        <c:grouping val="standard"/>
        <c:varyColors val="0"/>
        <c:ser>
          <c:idx val="2"/>
          <c:order val="2"/>
          <c:tx>
            <c:strRef>
              <c:f>Output!$C$28</c:f>
              <c:strCache>
                <c:ptCount val="1"/>
                <c:pt idx="0">
                  <c:v>Nettopotentiale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Output!$D$25:$H$25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Output!$D$28:$H$28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27808"/>
        <c:axId val="180866520"/>
      </c:lineChart>
      <c:catAx>
        <c:axId val="23822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0866520"/>
        <c:crosses val="autoZero"/>
        <c:auto val="1"/>
        <c:lblAlgn val="ctr"/>
        <c:lblOffset val="100"/>
        <c:noMultiLvlLbl val="0"/>
      </c:catAx>
      <c:valAx>
        <c:axId val="18086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,,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822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Nettopotentiale - Akkumuleret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Output!$L$26</c:f>
              <c:strCache>
                <c:ptCount val="1"/>
                <c:pt idx="0">
                  <c:v>Bruttopotentiale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Output!$M$25:$Q$25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Output!$M$26:$Q$26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Output!$L$27</c:f>
              <c:strCache>
                <c:ptCount val="1"/>
                <c:pt idx="0">
                  <c:v>Omkostninger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Output!$M$25:$Q$25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Output!$M$27:$Q$27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8238624"/>
        <c:axId val="237904792"/>
      </c:barChart>
      <c:lineChart>
        <c:grouping val="standard"/>
        <c:varyColors val="0"/>
        <c:ser>
          <c:idx val="2"/>
          <c:order val="2"/>
          <c:tx>
            <c:strRef>
              <c:f>Output!$L$28</c:f>
              <c:strCache>
                <c:ptCount val="1"/>
                <c:pt idx="0">
                  <c:v>Nettopotentiale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Output!$M$25:$Q$25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Output!$M$28:$Q$28</c:f>
              <c:numCache>
                <c:formatCode>0.0,,_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38624"/>
        <c:axId val="237904792"/>
      </c:lineChart>
      <c:catAx>
        <c:axId val="23823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7904792"/>
        <c:crosses val="autoZero"/>
        <c:auto val="1"/>
        <c:lblAlgn val="ctr"/>
        <c:lblOffset val="100"/>
        <c:noMultiLvlLbl val="0"/>
      </c:catAx>
      <c:valAx>
        <c:axId val="23790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,,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823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19049</xdr:rowOff>
    </xdr:from>
    <xdr:to>
      <xdr:col>9</xdr:col>
      <xdr:colOff>238124</xdr:colOff>
      <xdr:row>21</xdr:row>
      <xdr:rowOff>47625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4</xdr:row>
      <xdr:rowOff>28575</xdr:rowOff>
    </xdr:from>
    <xdr:to>
      <xdr:col>17</xdr:col>
      <xdr:colOff>583407</xdr:colOff>
      <xdr:row>21</xdr:row>
      <xdr:rowOff>71438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showGridLines="0" workbookViewId="0">
      <selection activeCell="F7" sqref="F7"/>
    </sheetView>
  </sheetViews>
  <sheetFormatPr defaultRowHeight="15" x14ac:dyDescent="0.25"/>
  <cols>
    <col min="1" max="1" width="4.42578125" customWidth="1"/>
    <col min="2" max="2" width="52.5703125" customWidth="1"/>
  </cols>
  <sheetData>
    <row r="1" spans="2:2" ht="21.75" customHeight="1" x14ac:dyDescent="0.25"/>
    <row r="2" spans="2:2" ht="43.5" customHeight="1" x14ac:dyDescent="0.25">
      <c r="B2" s="72" t="s">
        <v>89</v>
      </c>
    </row>
    <row r="3" spans="2:2" ht="22.5" customHeight="1" x14ac:dyDescent="0.25">
      <c r="B3" s="72"/>
    </row>
    <row r="4" spans="2:2" x14ac:dyDescent="0.25">
      <c r="B4" s="71" t="s">
        <v>82</v>
      </c>
    </row>
    <row r="5" spans="2:2" ht="75" x14ac:dyDescent="0.25">
      <c r="B5" s="45" t="s">
        <v>96</v>
      </c>
    </row>
    <row r="6" spans="2:2" x14ac:dyDescent="0.25">
      <c r="B6" s="37" t="s">
        <v>83</v>
      </c>
    </row>
    <row r="7" spans="2:2" ht="67.5" customHeight="1" x14ac:dyDescent="0.25">
      <c r="B7" s="21" t="s">
        <v>84</v>
      </c>
    </row>
    <row r="8" spans="2:2" x14ac:dyDescent="0.25">
      <c r="B8" s="37" t="s">
        <v>85</v>
      </c>
    </row>
    <row r="9" spans="2:2" ht="40.5" customHeight="1" x14ac:dyDescent="0.25">
      <c r="B9" s="21" t="s">
        <v>86</v>
      </c>
    </row>
    <row r="10" spans="2:2" x14ac:dyDescent="0.25">
      <c r="B10" s="38" t="s">
        <v>87</v>
      </c>
    </row>
    <row r="11" spans="2:2" ht="30" x14ac:dyDescent="0.25">
      <c r="B11" s="21" t="s">
        <v>88</v>
      </c>
    </row>
    <row r="16" spans="2:2" x14ac:dyDescent="0.25">
      <c r="B16" s="20"/>
    </row>
    <row r="17" spans="2:2" x14ac:dyDescent="0.25">
      <c r="B17" s="20"/>
    </row>
  </sheetData>
  <sheetProtection sheet="1" objects="1" scenarios="1"/>
  <mergeCells count="1"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G35"/>
  <sheetViews>
    <sheetView showGridLines="0" tabSelected="1" zoomScale="80" zoomScaleNormal="80" workbookViewId="0">
      <selection activeCell="K4" sqref="K4"/>
    </sheetView>
  </sheetViews>
  <sheetFormatPr defaultRowHeight="15" x14ac:dyDescent="0.25"/>
  <cols>
    <col min="1" max="1" width="6.7109375" customWidth="1"/>
    <col min="2" max="2" width="30.140625" customWidth="1"/>
    <col min="3" max="3" width="57.42578125" customWidth="1"/>
    <col min="4" max="4" width="12.85546875" customWidth="1"/>
    <col min="5" max="5" width="12.42578125" style="56" customWidth="1"/>
    <col min="6" max="6" width="14.5703125" customWidth="1"/>
    <col min="7" max="7" width="20.42578125" customWidth="1"/>
  </cols>
  <sheetData>
    <row r="1" spans="2:7" ht="25.5" customHeight="1" x14ac:dyDescent="0.25"/>
    <row r="2" spans="2:7" ht="49.5" customHeight="1" x14ac:dyDescent="0.25">
      <c r="B2" s="112" t="s">
        <v>58</v>
      </c>
      <c r="C2" s="112"/>
      <c r="D2" s="112"/>
      <c r="E2" s="112"/>
      <c r="F2" s="112"/>
      <c r="G2" s="112"/>
    </row>
    <row r="3" spans="2:7" ht="57.75" customHeight="1" x14ac:dyDescent="0.25">
      <c r="B3" s="67" t="s">
        <v>78</v>
      </c>
      <c r="C3" s="67" t="s">
        <v>0</v>
      </c>
      <c r="D3" s="68" t="s">
        <v>97</v>
      </c>
      <c r="E3" s="69" t="s">
        <v>98</v>
      </c>
      <c r="F3" s="68" t="s">
        <v>101</v>
      </c>
      <c r="G3" s="68" t="s">
        <v>3</v>
      </c>
    </row>
    <row r="4" spans="2:7" ht="72" customHeight="1" x14ac:dyDescent="0.25">
      <c r="B4" s="34" t="s">
        <v>7</v>
      </c>
      <c r="C4" s="23" t="s">
        <v>59</v>
      </c>
      <c r="D4" s="49"/>
      <c r="E4" s="57">
        <f>D4</f>
        <v>0</v>
      </c>
      <c r="F4" s="3">
        <v>25805</v>
      </c>
      <c r="G4" s="2">
        <v>0.21</v>
      </c>
    </row>
    <row r="5" spans="2:7" ht="48.75" customHeight="1" x14ac:dyDescent="0.25">
      <c r="B5" s="34" t="s">
        <v>4</v>
      </c>
      <c r="C5" s="23" t="s">
        <v>66</v>
      </c>
      <c r="D5" s="50"/>
      <c r="E5" s="58">
        <f t="shared" ref="E5:E11" si="0">D5</f>
        <v>0</v>
      </c>
      <c r="F5" s="1">
        <v>0.1</v>
      </c>
      <c r="G5" s="2">
        <v>0.02</v>
      </c>
    </row>
    <row r="6" spans="2:7" ht="45.75" customHeight="1" x14ac:dyDescent="0.25">
      <c r="B6" s="34" t="s">
        <v>6</v>
      </c>
      <c r="C6" s="23" t="s">
        <v>60</v>
      </c>
      <c r="D6" s="51"/>
      <c r="E6" s="58">
        <f t="shared" si="0"/>
        <v>0</v>
      </c>
      <c r="F6" s="1">
        <v>0.5</v>
      </c>
      <c r="G6" s="2">
        <v>0.01</v>
      </c>
    </row>
    <row r="7" spans="2:7" ht="39.75" customHeight="1" x14ac:dyDescent="0.25">
      <c r="B7" s="34" t="s">
        <v>17</v>
      </c>
      <c r="C7" s="24" t="s">
        <v>79</v>
      </c>
      <c r="D7" s="52"/>
      <c r="E7" s="59">
        <f t="shared" si="0"/>
        <v>0</v>
      </c>
      <c r="F7" s="3">
        <v>130</v>
      </c>
      <c r="G7" s="2">
        <v>0.23</v>
      </c>
    </row>
    <row r="8" spans="2:7" ht="36.75" customHeight="1" x14ac:dyDescent="0.25">
      <c r="B8" s="34" t="s">
        <v>18</v>
      </c>
      <c r="C8" s="24" t="s">
        <v>61</v>
      </c>
      <c r="D8" s="52"/>
      <c r="E8" s="59">
        <f t="shared" si="0"/>
        <v>0</v>
      </c>
      <c r="F8" s="3">
        <v>60</v>
      </c>
      <c r="G8" s="2">
        <v>0.42</v>
      </c>
    </row>
    <row r="9" spans="2:7" ht="47.25" customHeight="1" x14ac:dyDescent="0.25">
      <c r="B9" s="34" t="s">
        <v>20</v>
      </c>
      <c r="C9" s="24" t="s">
        <v>62</v>
      </c>
      <c r="D9" s="52"/>
      <c r="E9" s="59">
        <f t="shared" si="0"/>
        <v>0</v>
      </c>
      <c r="F9" s="3">
        <v>10.1</v>
      </c>
      <c r="G9" s="2">
        <v>0.23</v>
      </c>
    </row>
    <row r="10" spans="2:7" ht="44.25" customHeight="1" x14ac:dyDescent="0.25">
      <c r="B10" s="34" t="s">
        <v>21</v>
      </c>
      <c r="C10" s="24" t="s">
        <v>63</v>
      </c>
      <c r="D10" s="53"/>
      <c r="E10" s="60">
        <f t="shared" si="0"/>
        <v>0</v>
      </c>
      <c r="F10" s="26">
        <v>3.54</v>
      </c>
      <c r="G10" s="2">
        <v>0.2</v>
      </c>
    </row>
    <row r="11" spans="2:7" ht="64.5" customHeight="1" x14ac:dyDescent="0.25">
      <c r="B11" s="34" t="s">
        <v>22</v>
      </c>
      <c r="C11" s="24" t="s">
        <v>64</v>
      </c>
      <c r="D11" s="52"/>
      <c r="E11" s="59">
        <f t="shared" si="0"/>
        <v>0</v>
      </c>
      <c r="F11" s="3">
        <v>67.5</v>
      </c>
      <c r="G11" s="2">
        <v>0.04</v>
      </c>
    </row>
    <row r="12" spans="2:7" ht="51" customHeight="1" x14ac:dyDescent="0.25">
      <c r="B12" s="34" t="s">
        <v>23</v>
      </c>
      <c r="C12" s="24" t="s">
        <v>65</v>
      </c>
      <c r="D12" s="66"/>
      <c r="E12" s="50"/>
      <c r="F12" s="1">
        <v>0.25</v>
      </c>
      <c r="G12" s="2">
        <v>0.23</v>
      </c>
    </row>
    <row r="13" spans="2:7" ht="16.5" customHeight="1" x14ac:dyDescent="0.25">
      <c r="B13" s="22"/>
      <c r="C13" s="22"/>
      <c r="D13" s="22"/>
      <c r="E13" s="61"/>
      <c r="F13" s="22"/>
      <c r="G13" s="22"/>
    </row>
    <row r="14" spans="2:7" ht="42" customHeight="1" x14ac:dyDescent="0.25">
      <c r="B14" s="73" t="s">
        <v>56</v>
      </c>
      <c r="C14" s="74"/>
      <c r="D14" s="74"/>
      <c r="E14" s="74"/>
      <c r="F14" s="74"/>
      <c r="G14" s="74"/>
    </row>
    <row r="15" spans="2:7" ht="48" customHeight="1" x14ac:dyDescent="0.25">
      <c r="B15" s="67" t="s">
        <v>78</v>
      </c>
      <c r="C15" s="67" t="s">
        <v>0</v>
      </c>
      <c r="D15" s="67" t="s">
        <v>1</v>
      </c>
      <c r="E15" s="70" t="s">
        <v>2</v>
      </c>
      <c r="F15" s="68" t="s">
        <v>101</v>
      </c>
      <c r="G15" s="68" t="s">
        <v>3</v>
      </c>
    </row>
    <row r="16" spans="2:7" ht="33" customHeight="1" x14ac:dyDescent="0.25">
      <c r="B16" s="34" t="s">
        <v>5</v>
      </c>
      <c r="C16" s="23" t="s">
        <v>67</v>
      </c>
      <c r="D16" s="52"/>
      <c r="E16" s="62">
        <f>D16</f>
        <v>0</v>
      </c>
      <c r="F16" s="3">
        <v>1750</v>
      </c>
      <c r="G16" s="2">
        <v>0.01</v>
      </c>
    </row>
    <row r="17" spans="2:7" ht="76.5" customHeight="1" x14ac:dyDescent="0.25">
      <c r="B17" s="34" t="s">
        <v>14</v>
      </c>
      <c r="C17" s="23" t="s">
        <v>80</v>
      </c>
      <c r="D17" s="52"/>
      <c r="E17" s="62">
        <f t="shared" ref="E17:E19" si="1">D17</f>
        <v>0</v>
      </c>
      <c r="F17" s="3">
        <v>1356</v>
      </c>
      <c r="G17" s="2">
        <v>0.01</v>
      </c>
    </row>
    <row r="18" spans="2:7" ht="33.75" customHeight="1" x14ac:dyDescent="0.25">
      <c r="B18" s="34" t="s">
        <v>15</v>
      </c>
      <c r="C18" s="23" t="s">
        <v>81</v>
      </c>
      <c r="D18" s="52"/>
      <c r="E18" s="62">
        <f t="shared" si="1"/>
        <v>0</v>
      </c>
      <c r="F18" s="3">
        <v>50</v>
      </c>
      <c r="G18" s="2">
        <v>0</v>
      </c>
    </row>
    <row r="19" spans="2:7" ht="54" customHeight="1" x14ac:dyDescent="0.25">
      <c r="B19" s="34" t="s">
        <v>16</v>
      </c>
      <c r="C19" s="24" t="s">
        <v>68</v>
      </c>
      <c r="D19" s="50"/>
      <c r="E19" s="63">
        <f t="shared" si="1"/>
        <v>0</v>
      </c>
      <c r="F19" s="1">
        <v>0.15</v>
      </c>
      <c r="G19" s="2">
        <v>0</v>
      </c>
    </row>
    <row r="20" spans="2:7" x14ac:dyDescent="0.25">
      <c r="B20" s="22"/>
      <c r="C20" s="22"/>
      <c r="D20" s="22"/>
      <c r="E20" s="61"/>
      <c r="F20" s="22"/>
      <c r="G20" s="22"/>
    </row>
    <row r="21" spans="2:7" ht="28.5" customHeight="1" x14ac:dyDescent="0.25">
      <c r="B21" s="73" t="s">
        <v>57</v>
      </c>
      <c r="C21" s="74"/>
      <c r="D21" s="74"/>
      <c r="E21" s="74"/>
      <c r="F21" s="74"/>
      <c r="G21" s="74"/>
    </row>
    <row r="22" spans="2:7" ht="51.75" customHeight="1" x14ac:dyDescent="0.25">
      <c r="B22" s="67" t="s">
        <v>78</v>
      </c>
      <c r="C22" s="67" t="s">
        <v>0</v>
      </c>
      <c r="D22" s="67" t="s">
        <v>1</v>
      </c>
      <c r="E22" s="70" t="s">
        <v>2</v>
      </c>
      <c r="F22" s="68" t="s">
        <v>101</v>
      </c>
      <c r="G22" s="68" t="s">
        <v>3</v>
      </c>
    </row>
    <row r="23" spans="2:7" ht="69.75" customHeight="1" x14ac:dyDescent="0.25">
      <c r="B23" s="34" t="s">
        <v>9</v>
      </c>
      <c r="C23" s="23" t="s">
        <v>69</v>
      </c>
      <c r="D23" s="54"/>
      <c r="E23" s="64">
        <f>D23</f>
        <v>0</v>
      </c>
      <c r="F23" s="27">
        <v>1</v>
      </c>
      <c r="G23" s="2">
        <v>0.1</v>
      </c>
    </row>
    <row r="24" spans="2:7" ht="61.5" customHeight="1" x14ac:dyDescent="0.25">
      <c r="B24" s="34" t="s">
        <v>71</v>
      </c>
      <c r="C24" s="23" t="s">
        <v>70</v>
      </c>
      <c r="D24" s="52"/>
      <c r="E24" s="64">
        <f t="shared" ref="E24:E29" si="2">D24</f>
        <v>0</v>
      </c>
      <c r="F24" s="3">
        <v>660000</v>
      </c>
      <c r="G24" s="2">
        <v>0.1</v>
      </c>
    </row>
    <row r="25" spans="2:7" ht="56.25" customHeight="1" x14ac:dyDescent="0.25">
      <c r="B25" s="34" t="s">
        <v>72</v>
      </c>
      <c r="C25" s="24" t="s">
        <v>73</v>
      </c>
      <c r="D25" s="52"/>
      <c r="E25" s="64">
        <f t="shared" si="2"/>
        <v>0</v>
      </c>
      <c r="F25" s="3">
        <v>521942.39999999997</v>
      </c>
      <c r="G25" s="2">
        <v>0.03</v>
      </c>
    </row>
    <row r="26" spans="2:7" ht="39" customHeight="1" x14ac:dyDescent="0.25">
      <c r="B26" s="34" t="s">
        <v>10</v>
      </c>
      <c r="C26" s="23" t="s">
        <v>74</v>
      </c>
      <c r="D26" s="52"/>
      <c r="E26" s="62">
        <f t="shared" si="2"/>
        <v>0</v>
      </c>
      <c r="F26" s="3">
        <v>1470</v>
      </c>
      <c r="G26" s="2">
        <v>0.02</v>
      </c>
    </row>
    <row r="27" spans="2:7" ht="52.5" customHeight="1" x14ac:dyDescent="0.25">
      <c r="B27" s="34" t="s">
        <v>11</v>
      </c>
      <c r="C27" s="23" t="s">
        <v>75</v>
      </c>
      <c r="D27" s="55"/>
      <c r="E27" s="62">
        <f t="shared" si="2"/>
        <v>0</v>
      </c>
      <c r="F27" s="3">
        <v>28.571428571428573</v>
      </c>
      <c r="G27" s="2">
        <v>0.01</v>
      </c>
    </row>
    <row r="28" spans="2:7" ht="39.75" customHeight="1" x14ac:dyDescent="0.25">
      <c r="B28" s="34" t="s">
        <v>13</v>
      </c>
      <c r="C28" s="23" t="s">
        <v>99</v>
      </c>
      <c r="D28" s="52"/>
      <c r="E28" s="62">
        <f t="shared" si="2"/>
        <v>0</v>
      </c>
      <c r="F28" s="3">
        <v>8</v>
      </c>
      <c r="G28" s="2">
        <v>0.01</v>
      </c>
    </row>
    <row r="29" spans="2:7" ht="36.75" customHeight="1" x14ac:dyDescent="0.25">
      <c r="B29" s="34" t="s">
        <v>12</v>
      </c>
      <c r="C29" s="23" t="s">
        <v>100</v>
      </c>
      <c r="D29" s="52"/>
      <c r="E29" s="62">
        <f t="shared" si="2"/>
        <v>0</v>
      </c>
      <c r="F29" s="3">
        <v>0.5</v>
      </c>
      <c r="G29" s="2">
        <v>0</v>
      </c>
    </row>
    <row r="30" spans="2:7" x14ac:dyDescent="0.25">
      <c r="B30" s="22"/>
      <c r="C30" s="22"/>
      <c r="D30" s="22"/>
      <c r="E30" s="61"/>
      <c r="F30" s="22"/>
      <c r="G30" s="22"/>
    </row>
    <row r="31" spans="2:7" ht="34.5" customHeight="1" x14ac:dyDescent="0.25">
      <c r="B31" s="75" t="s">
        <v>94</v>
      </c>
      <c r="C31" s="75"/>
      <c r="D31" s="75"/>
      <c r="E31" s="75"/>
      <c r="F31" s="75"/>
      <c r="G31" s="75"/>
    </row>
    <row r="32" spans="2:7" ht="52.5" customHeight="1" x14ac:dyDescent="0.25">
      <c r="B32" s="67" t="s">
        <v>78</v>
      </c>
      <c r="C32" s="67" t="s">
        <v>0</v>
      </c>
      <c r="D32" s="67" t="s">
        <v>1</v>
      </c>
      <c r="E32" s="70" t="s">
        <v>2</v>
      </c>
      <c r="F32" s="68" t="s">
        <v>101</v>
      </c>
      <c r="G32" s="68" t="s">
        <v>3</v>
      </c>
    </row>
    <row r="33" spans="2:7" ht="38.25" customHeight="1" x14ac:dyDescent="0.25">
      <c r="B33" s="35" t="s">
        <v>24</v>
      </c>
      <c r="C33" s="25" t="s">
        <v>77</v>
      </c>
      <c r="D33" s="28">
        <f>Omkostninger!J11</f>
        <v>0</v>
      </c>
      <c r="E33" s="65">
        <f>D33</f>
        <v>0</v>
      </c>
      <c r="F33" s="36"/>
      <c r="G33" s="36"/>
    </row>
    <row r="34" spans="2:7" ht="29.25" customHeight="1" x14ac:dyDescent="0.25">
      <c r="B34" s="35" t="s">
        <v>19</v>
      </c>
      <c r="C34" s="25" t="s">
        <v>95</v>
      </c>
      <c r="D34" s="28">
        <v>60</v>
      </c>
      <c r="E34" s="65">
        <v>60</v>
      </c>
      <c r="F34" s="4">
        <v>60</v>
      </c>
      <c r="G34" s="36"/>
    </row>
    <row r="35" spans="2:7" ht="26.25" customHeight="1" x14ac:dyDescent="0.25">
      <c r="B35" s="35" t="s">
        <v>8</v>
      </c>
      <c r="C35" s="25" t="s">
        <v>76</v>
      </c>
      <c r="D35" s="28">
        <v>1</v>
      </c>
      <c r="E35" s="65">
        <v>1</v>
      </c>
      <c r="F35" s="36"/>
      <c r="G35" s="36"/>
    </row>
  </sheetData>
  <sheetProtection sheet="1" objects="1" scenarios="1"/>
  <protectedRanges>
    <protectedRange sqref="D4:D11 E12 D16:D19 D23:D29" name="Område1"/>
  </protectedRanges>
  <dataConsolidate/>
  <mergeCells count="4">
    <mergeCell ref="B2:G2"/>
    <mergeCell ref="B14:G14"/>
    <mergeCell ref="B21:G21"/>
    <mergeCell ref="B31:G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T32"/>
  <sheetViews>
    <sheetView showGridLines="0" zoomScale="70" zoomScaleNormal="70" workbookViewId="0">
      <selection activeCell="L23" sqref="L23:M23"/>
    </sheetView>
  </sheetViews>
  <sheetFormatPr defaultRowHeight="15" x14ac:dyDescent="0.25"/>
  <cols>
    <col min="1" max="1" width="7.140625" customWidth="1"/>
    <col min="2" max="2" width="18.42578125" customWidth="1"/>
    <col min="3" max="3" width="12.42578125" customWidth="1"/>
    <col min="4" max="4" width="13.28515625" customWidth="1"/>
    <col min="5" max="5" width="20.140625" customWidth="1"/>
    <col min="6" max="6" width="3.85546875" customWidth="1"/>
    <col min="7" max="7" width="19.85546875" customWidth="1"/>
    <col min="8" max="8" width="11" customWidth="1"/>
    <col min="9" max="9" width="13.28515625" customWidth="1"/>
    <col min="10" max="10" width="18.7109375" customWidth="1"/>
    <col min="11" max="11" width="3.28515625" customWidth="1"/>
    <col min="12" max="12" width="19.7109375" customWidth="1"/>
    <col min="13" max="13" width="7.85546875" customWidth="1"/>
    <col min="14" max="14" width="12.5703125" customWidth="1"/>
    <col min="15" max="15" width="20.85546875" customWidth="1"/>
    <col min="16" max="16" width="3.42578125" customWidth="1"/>
    <col min="17" max="17" width="11.28515625" customWidth="1"/>
    <col min="18" max="18" width="20.140625" customWidth="1"/>
    <col min="19" max="19" width="14.140625" customWidth="1"/>
    <col min="20" max="20" width="20.85546875" customWidth="1"/>
  </cols>
  <sheetData>
    <row r="1" spans="2:20" ht="23.25" customHeight="1" x14ac:dyDescent="0.25"/>
    <row r="2" spans="2:20" s="44" customFormat="1" ht="22.5" customHeight="1" x14ac:dyDescent="0.25">
      <c r="B2" s="76" t="s">
        <v>25</v>
      </c>
      <c r="C2" s="76"/>
      <c r="D2" s="76"/>
      <c r="E2" s="76"/>
      <c r="F2" s="43"/>
      <c r="G2" s="76" t="s">
        <v>30</v>
      </c>
      <c r="H2" s="76"/>
      <c r="I2" s="76"/>
      <c r="J2" s="76"/>
      <c r="K2" s="43"/>
      <c r="L2" s="76" t="s">
        <v>32</v>
      </c>
      <c r="M2" s="76"/>
      <c r="N2" s="76"/>
      <c r="O2" s="76"/>
      <c r="P2" s="43"/>
      <c r="Q2" s="76" t="s">
        <v>34</v>
      </c>
      <c r="R2" s="76"/>
      <c r="S2" s="76"/>
      <c r="T2" s="76"/>
    </row>
    <row r="3" spans="2:20" s="44" customFormat="1" ht="20.25" customHeight="1" x14ac:dyDescent="0.25">
      <c r="B3" s="77" t="s">
        <v>26</v>
      </c>
      <c r="C3" s="78"/>
      <c r="D3" s="78"/>
      <c r="E3" s="78"/>
      <c r="G3" s="77" t="s">
        <v>31</v>
      </c>
      <c r="H3" s="78"/>
      <c r="I3" s="78"/>
      <c r="J3" s="78"/>
      <c r="L3" s="77" t="s">
        <v>33</v>
      </c>
      <c r="M3" s="78"/>
      <c r="N3" s="78"/>
      <c r="O3" s="78"/>
      <c r="Q3" s="77" t="s">
        <v>90</v>
      </c>
      <c r="R3" s="78"/>
      <c r="S3" s="78"/>
      <c r="T3" s="78"/>
    </row>
    <row r="4" spans="2:20" s="44" customFormat="1" ht="22.5" customHeight="1" x14ac:dyDescent="0.25">
      <c r="B4" s="83"/>
      <c r="C4" s="84"/>
      <c r="D4" s="12" t="s">
        <v>1</v>
      </c>
      <c r="E4" s="12" t="s">
        <v>2</v>
      </c>
      <c r="F4" s="22"/>
      <c r="G4" s="83"/>
      <c r="H4" s="84"/>
      <c r="I4" s="12" t="s">
        <v>1</v>
      </c>
      <c r="J4" s="12" t="s">
        <v>2</v>
      </c>
      <c r="K4" s="22"/>
      <c r="L4" s="83"/>
      <c r="M4" s="84"/>
      <c r="N4" s="12" t="s">
        <v>1</v>
      </c>
      <c r="O4" s="12" t="s">
        <v>2</v>
      </c>
      <c r="P4" s="22"/>
      <c r="Q4" s="83"/>
      <c r="R4" s="84"/>
      <c r="S4" s="12" t="s">
        <v>1</v>
      </c>
      <c r="T4" s="12" t="s">
        <v>2</v>
      </c>
    </row>
    <row r="5" spans="2:20" ht="38.25" customHeight="1" x14ac:dyDescent="0.25">
      <c r="B5" s="94" t="str">
        <f>'BC-Parametre'!$B$35</f>
        <v>Antal kommuner</v>
      </c>
      <c r="C5" s="94"/>
      <c r="D5" s="5"/>
      <c r="E5" s="6">
        <f>'BC-Parametre'!$E$35</f>
        <v>1</v>
      </c>
      <c r="G5" s="85" t="str">
        <f>'BC-Parametre'!B5</f>
        <v>Mål for udbredelsespct. / Andel egnede bogere i målgruppen</v>
      </c>
      <c r="H5" s="85"/>
      <c r="I5" s="5"/>
      <c r="J5" s="11">
        <f>'BC-Parametre'!E5</f>
        <v>0</v>
      </c>
      <c r="L5" s="79" t="str">
        <f>'BC-Parametre'!$B$35</f>
        <v>Antal kommuner</v>
      </c>
      <c r="M5" s="79"/>
      <c r="N5" s="5"/>
      <c r="O5" s="6">
        <f>'BC-Parametre'!$E$35</f>
        <v>1</v>
      </c>
      <c r="Q5" s="85" t="str">
        <f>'BC-Parametre'!B5</f>
        <v>Mål for udbredelsespct. / Andel egnede bogere i målgruppen</v>
      </c>
      <c r="R5" s="85"/>
      <c r="S5" s="5"/>
      <c r="T5" s="11">
        <f>'BC-Parametre'!E5</f>
        <v>0</v>
      </c>
    </row>
    <row r="6" spans="2:20" ht="39.75" customHeight="1" x14ac:dyDescent="0.25">
      <c r="B6" s="95" t="str">
        <f>'BC-Parametre'!$B$23</f>
        <v>Antal medarbejdere involveret i udviklingsfasen (projektledelse)</v>
      </c>
      <c r="C6" s="95"/>
      <c r="D6" s="5"/>
      <c r="E6" s="6">
        <f>'BC-Parametre'!$E$23</f>
        <v>0</v>
      </c>
      <c r="G6" s="85" t="str">
        <f>'BC-Parametre'!B16</f>
        <v>Pris per stk. (tablet)</v>
      </c>
      <c r="H6" s="85"/>
      <c r="I6" s="5"/>
      <c r="J6" s="6">
        <f>'BC-Parametre'!E16</f>
        <v>0</v>
      </c>
      <c r="L6" s="85" t="str">
        <f>'BC-Parametre'!$B$26</f>
        <v>Effektive arbejdstimer pr. år</v>
      </c>
      <c r="M6" s="85"/>
      <c r="N6" s="5"/>
      <c r="O6" s="6">
        <f>'BC-Parametre'!$E$26</f>
        <v>0</v>
      </c>
      <c r="Q6" s="85" t="str">
        <f>'BC-Parametre'!B4</f>
        <v>Antal borgere i målgruppe</v>
      </c>
      <c r="R6" s="85"/>
      <c r="S6" s="5"/>
      <c r="T6" s="6">
        <f>'BC-Parametre'!E4</f>
        <v>0</v>
      </c>
    </row>
    <row r="7" spans="2:20" ht="41.25" customHeight="1" x14ac:dyDescent="0.25">
      <c r="B7" s="95" t="str">
        <f>'BC-Parametre'!$B$24</f>
        <v>Årsværksløn (projektledelse) inkl. Overhead</v>
      </c>
      <c r="C7" s="95"/>
      <c r="D7" s="5"/>
      <c r="E7" s="6">
        <f>'BC-Parametre'!$E$24</f>
        <v>0</v>
      </c>
      <c r="G7" s="79" t="str">
        <f>'BC-Parametre'!B6</f>
        <v>Andel af borgere med BYOD</v>
      </c>
      <c r="H7" s="79"/>
      <c r="I7" s="5"/>
      <c r="J7" s="6">
        <f>'BC-Parametre'!E6</f>
        <v>0</v>
      </c>
      <c r="L7" s="85" t="str">
        <f>'BC-Parametre'!$B$27</f>
        <v>Gns. antal medarbejdere pr. kommune der skal uddannes</v>
      </c>
      <c r="M7" s="85"/>
      <c r="N7" s="5"/>
      <c r="O7" s="6">
        <f>'BC-Parametre'!$E$27</f>
        <v>0</v>
      </c>
      <c r="Q7" s="79" t="str">
        <f>'BC-Parametre'!B35</f>
        <v>Antal kommuner</v>
      </c>
      <c r="R7" s="79"/>
      <c r="S7" s="5"/>
      <c r="T7" s="6">
        <f>'BC-Parametre'!E35</f>
        <v>1</v>
      </c>
    </row>
    <row r="8" spans="2:20" ht="34.5" customHeight="1" x14ac:dyDescent="0.25">
      <c r="B8" s="41"/>
      <c r="C8" s="42"/>
      <c r="D8" s="5"/>
      <c r="E8" s="6"/>
      <c r="G8" s="80" t="str">
        <f>'BC-Parametre'!B4</f>
        <v>Antal borgere i målgruppe</v>
      </c>
      <c r="H8" s="81"/>
      <c r="I8" s="5"/>
      <c r="J8" s="6">
        <f>'BC-Parametre'!E4</f>
        <v>0</v>
      </c>
      <c r="L8" s="86" t="str">
        <f>'BC-Parametre'!$B$28</f>
        <v>Uddannelsesvarighed - medarbejdere (timer)</v>
      </c>
      <c r="M8" s="87"/>
      <c r="N8" s="5"/>
      <c r="O8" s="6">
        <f>'BC-Parametre'!$E$28</f>
        <v>0</v>
      </c>
      <c r="Q8" s="86" t="str">
        <f>'BC-Parametre'!B29</f>
        <v>Uddannelsesvarighed - borger (timer)</v>
      </c>
      <c r="R8" s="87"/>
      <c r="S8" s="5"/>
      <c r="T8" s="6">
        <f>'BC-Parametre'!E29</f>
        <v>0</v>
      </c>
    </row>
    <row r="9" spans="2:20" ht="33.75" customHeight="1" x14ac:dyDescent="0.25">
      <c r="B9" s="41"/>
      <c r="C9" s="42"/>
      <c r="D9" s="5"/>
      <c r="E9" s="6"/>
      <c r="G9" s="32"/>
      <c r="H9" s="33"/>
      <c r="I9" s="5"/>
      <c r="J9" s="6"/>
      <c r="L9" s="86" t="str">
        <f>'BC-Parametre'!$B$25</f>
        <v>Årsløn (medarbejder) inkl. Overhead</v>
      </c>
      <c r="M9" s="87"/>
      <c r="N9" s="5"/>
      <c r="O9" s="6">
        <f>'BC-Parametre'!$E$25</f>
        <v>0</v>
      </c>
      <c r="Q9" s="80" t="str">
        <f>'BC-Parametre'!B26</f>
        <v>Effektive arbejdstimer pr. år</v>
      </c>
      <c r="R9" s="81"/>
      <c r="S9" s="5"/>
      <c r="T9" s="6">
        <f>'BC-Parametre'!E26</f>
        <v>0</v>
      </c>
    </row>
    <row r="10" spans="2:20" ht="35.25" customHeight="1" x14ac:dyDescent="0.25">
      <c r="B10" s="96"/>
      <c r="C10" s="97"/>
      <c r="D10" s="5"/>
      <c r="E10" s="6"/>
      <c r="G10" s="92"/>
      <c r="H10" s="93"/>
      <c r="I10" s="5"/>
      <c r="J10" s="6"/>
      <c r="L10" s="32"/>
      <c r="M10" s="33"/>
      <c r="N10" s="5"/>
      <c r="O10" s="6"/>
      <c r="Q10" s="86" t="str">
        <f>'BC-Parametre'!B25</f>
        <v>Årsløn (medarbejder) inkl. Overhead</v>
      </c>
      <c r="R10" s="87"/>
      <c r="S10" s="5"/>
      <c r="T10" s="6">
        <f>'BC-Parametre'!E25</f>
        <v>0</v>
      </c>
    </row>
    <row r="11" spans="2:20" x14ac:dyDescent="0.25">
      <c r="B11" s="82" t="s">
        <v>27</v>
      </c>
      <c r="C11" s="82"/>
      <c r="D11" s="7"/>
      <c r="E11" s="17">
        <f>E5*E6*E7</f>
        <v>0</v>
      </c>
      <c r="G11" s="82" t="s">
        <v>27</v>
      </c>
      <c r="H11" s="82"/>
      <c r="I11" s="7"/>
      <c r="J11" s="17">
        <f>J5*J6*J7*J8</f>
        <v>0</v>
      </c>
      <c r="L11" s="82" t="s">
        <v>27</v>
      </c>
      <c r="M11" s="82"/>
      <c r="N11" s="7"/>
      <c r="O11" s="17" t="e">
        <f>O7*O8*O5*(O9/O6)</f>
        <v>#DIV/0!</v>
      </c>
      <c r="Q11" s="82" t="s">
        <v>27</v>
      </c>
      <c r="R11" s="82"/>
      <c r="S11" s="7"/>
      <c r="T11" s="17" t="e">
        <f>T5*T6*T8*(T10/T9)</f>
        <v>#DIV/0!</v>
      </c>
    </row>
    <row r="12" spans="2:20" x14ac:dyDescent="0.25">
      <c r="B12" s="88" t="s">
        <v>28</v>
      </c>
      <c r="C12" s="88"/>
      <c r="D12" s="8"/>
      <c r="E12" s="18">
        <f>D11-E11</f>
        <v>0</v>
      </c>
      <c r="G12" s="88" t="s">
        <v>28</v>
      </c>
      <c r="H12" s="88"/>
      <c r="I12" s="8"/>
      <c r="J12" s="18">
        <f>I11-J11</f>
        <v>0</v>
      </c>
      <c r="L12" s="88" t="s">
        <v>28</v>
      </c>
      <c r="M12" s="88"/>
      <c r="N12" s="8"/>
      <c r="O12" s="18" t="e">
        <f>N11-O11</f>
        <v>#DIV/0!</v>
      </c>
      <c r="Q12" s="88" t="s">
        <v>28</v>
      </c>
      <c r="R12" s="88"/>
      <c r="S12" s="8"/>
      <c r="T12" s="18" t="e">
        <f>S11-T11</f>
        <v>#DIV/0!</v>
      </c>
    </row>
    <row r="13" spans="2:20" x14ac:dyDescent="0.25">
      <c r="B13" s="89" t="s">
        <v>29</v>
      </c>
      <c r="C13" s="10">
        <v>1</v>
      </c>
      <c r="D13" s="9">
        <v>1</v>
      </c>
      <c r="E13" s="19">
        <f>D13*$E$12</f>
        <v>0</v>
      </c>
      <c r="G13" s="89" t="s">
        <v>29</v>
      </c>
      <c r="H13" s="10">
        <v>1</v>
      </c>
      <c r="I13" s="9">
        <v>1</v>
      </c>
      <c r="J13" s="19">
        <f>I13*$J$12</f>
        <v>0</v>
      </c>
      <c r="L13" s="89" t="s">
        <v>29</v>
      </c>
      <c r="M13" s="10">
        <v>1</v>
      </c>
      <c r="N13" s="9">
        <v>0.5</v>
      </c>
      <c r="O13" s="19" t="e">
        <f>N13*$O$12</f>
        <v>#DIV/0!</v>
      </c>
      <c r="Q13" s="89" t="s">
        <v>29</v>
      </c>
      <c r="R13" s="10">
        <v>1</v>
      </c>
      <c r="S13" s="9">
        <v>0.5</v>
      </c>
      <c r="T13" s="19" t="e">
        <f>S13*$T$12</f>
        <v>#DIV/0!</v>
      </c>
    </row>
    <row r="14" spans="2:20" x14ac:dyDescent="0.25">
      <c r="B14" s="90"/>
      <c r="C14" s="10">
        <v>2</v>
      </c>
      <c r="D14" s="9">
        <v>0.25</v>
      </c>
      <c r="E14" s="19">
        <f>D14*$E$12</f>
        <v>0</v>
      </c>
      <c r="G14" s="90"/>
      <c r="H14" s="10">
        <v>2</v>
      </c>
      <c r="I14" s="9"/>
      <c r="J14" s="19"/>
      <c r="L14" s="90"/>
      <c r="M14" s="10">
        <v>2</v>
      </c>
      <c r="N14" s="9">
        <v>0.5</v>
      </c>
      <c r="O14" s="19" t="e">
        <f>N14*$O$12</f>
        <v>#DIV/0!</v>
      </c>
      <c r="Q14" s="90"/>
      <c r="R14" s="10">
        <v>2</v>
      </c>
      <c r="S14" s="9">
        <v>0.5</v>
      </c>
      <c r="T14" s="19" t="e">
        <f t="shared" ref="T14:T17" si="0">S14*$T$12</f>
        <v>#DIV/0!</v>
      </c>
    </row>
    <row r="15" spans="2:20" x14ac:dyDescent="0.25">
      <c r="B15" s="90"/>
      <c r="C15" s="10">
        <v>3</v>
      </c>
      <c r="D15" s="9"/>
      <c r="E15" s="9"/>
      <c r="G15" s="90"/>
      <c r="H15" s="10">
        <v>3</v>
      </c>
      <c r="I15" s="9"/>
      <c r="J15" s="19"/>
      <c r="L15" s="90"/>
      <c r="M15" s="10">
        <v>3</v>
      </c>
      <c r="N15" s="9"/>
      <c r="O15" s="19"/>
      <c r="Q15" s="90"/>
      <c r="R15" s="10">
        <v>3</v>
      </c>
      <c r="S15" s="9">
        <v>0.1</v>
      </c>
      <c r="T15" s="19" t="e">
        <f t="shared" si="0"/>
        <v>#DIV/0!</v>
      </c>
    </row>
    <row r="16" spans="2:20" x14ac:dyDescent="0.25">
      <c r="B16" s="90"/>
      <c r="C16" s="10">
        <v>4</v>
      </c>
      <c r="D16" s="9"/>
      <c r="E16" s="9"/>
      <c r="G16" s="90"/>
      <c r="H16" s="10">
        <v>4</v>
      </c>
      <c r="I16" s="9">
        <v>1</v>
      </c>
      <c r="J16" s="19">
        <f t="shared" ref="J16" si="1">I16*$J$12</f>
        <v>0</v>
      </c>
      <c r="L16" s="90"/>
      <c r="M16" s="10">
        <v>4</v>
      </c>
      <c r="N16" s="9"/>
      <c r="O16" s="19"/>
      <c r="Q16" s="90"/>
      <c r="R16" s="10">
        <v>4</v>
      </c>
      <c r="S16" s="9">
        <v>0.1</v>
      </c>
      <c r="T16" s="19" t="e">
        <f t="shared" si="0"/>
        <v>#DIV/0!</v>
      </c>
    </row>
    <row r="17" spans="2:20" x14ac:dyDescent="0.25">
      <c r="B17" s="91"/>
      <c r="C17" s="10">
        <v>5</v>
      </c>
      <c r="D17" s="9"/>
      <c r="E17" s="9"/>
      <c r="G17" s="91"/>
      <c r="H17" s="10">
        <v>5</v>
      </c>
      <c r="I17" s="9"/>
      <c r="J17" s="19"/>
      <c r="L17" s="91"/>
      <c r="M17" s="10">
        <v>5</v>
      </c>
      <c r="N17" s="9"/>
      <c r="O17" s="19"/>
      <c r="Q17" s="91"/>
      <c r="R17" s="10">
        <v>5</v>
      </c>
      <c r="S17" s="9">
        <v>0.1</v>
      </c>
      <c r="T17" s="19" t="e">
        <f t="shared" si="0"/>
        <v>#DIV/0!</v>
      </c>
    </row>
    <row r="19" spans="2:20" s="44" customFormat="1" ht="20.25" customHeight="1" x14ac:dyDescent="0.25">
      <c r="B19" s="76" t="s">
        <v>35</v>
      </c>
      <c r="C19" s="76"/>
      <c r="D19" s="76"/>
      <c r="E19" s="76"/>
      <c r="G19" s="76" t="s">
        <v>36</v>
      </c>
      <c r="H19" s="76"/>
      <c r="I19" s="76"/>
      <c r="J19" s="76"/>
      <c r="L19" s="76" t="s">
        <v>37</v>
      </c>
      <c r="M19" s="76"/>
      <c r="N19" s="76"/>
      <c r="O19" s="76"/>
    </row>
    <row r="20" spans="2:20" s="44" customFormat="1" ht="21.75" customHeight="1" x14ac:dyDescent="0.25">
      <c r="B20" s="77" t="s">
        <v>38</v>
      </c>
      <c r="C20" s="78"/>
      <c r="D20" s="78"/>
      <c r="E20" s="78"/>
      <c r="G20" s="77" t="s">
        <v>39</v>
      </c>
      <c r="H20" s="78"/>
      <c r="I20" s="78"/>
      <c r="J20" s="78"/>
      <c r="L20" s="77" t="s">
        <v>40</v>
      </c>
      <c r="M20" s="78"/>
      <c r="N20" s="78"/>
      <c r="O20" s="78"/>
    </row>
    <row r="21" spans="2:20" s="44" customFormat="1" ht="20.25" customHeight="1" x14ac:dyDescent="0.25">
      <c r="B21" s="83"/>
      <c r="C21" s="84"/>
      <c r="D21" s="12" t="s">
        <v>1</v>
      </c>
      <c r="E21" s="12" t="s">
        <v>2</v>
      </c>
      <c r="F21" s="22"/>
      <c r="G21" s="83"/>
      <c r="H21" s="84"/>
      <c r="I21" s="12" t="s">
        <v>1</v>
      </c>
      <c r="J21" s="12" t="s">
        <v>2</v>
      </c>
      <c r="K21" s="22"/>
      <c r="L21" s="83"/>
      <c r="M21" s="84"/>
      <c r="N21" s="12" t="s">
        <v>1</v>
      </c>
      <c r="O21" s="12" t="s">
        <v>2</v>
      </c>
    </row>
    <row r="22" spans="2:20" ht="41.25" customHeight="1" x14ac:dyDescent="0.25">
      <c r="B22" s="85" t="str">
        <f>'BC-Parametre'!B5</f>
        <v>Mål for udbredelsespct. / Andel egnede bogere i målgruppen</v>
      </c>
      <c r="C22" s="85"/>
      <c r="D22" s="5"/>
      <c r="E22" s="11">
        <f>'BC-Parametre'!E5</f>
        <v>0</v>
      </c>
      <c r="G22" s="85" t="str">
        <f>'BC-Parametre'!B5</f>
        <v>Mål for udbredelsespct. / Andel egnede bogere i målgruppen</v>
      </c>
      <c r="H22" s="85"/>
      <c r="I22" s="5"/>
      <c r="J22" s="11">
        <f>'BC-Parametre'!E5</f>
        <v>0</v>
      </c>
      <c r="L22" s="85" t="str">
        <f>'BC-Parametre'!B19</f>
        <v>Drift (vedligehold support) Udleveret udstyr</v>
      </c>
      <c r="M22" s="85"/>
      <c r="N22" s="5"/>
      <c r="O22" s="11">
        <f>'BC-Parametre'!E19</f>
        <v>0</v>
      </c>
    </row>
    <row r="23" spans="2:20" ht="25.5" customHeight="1" x14ac:dyDescent="0.25">
      <c r="B23" s="85" t="str">
        <f>'BC-Parametre'!B6</f>
        <v>Andel af borgere med BYOD</v>
      </c>
      <c r="C23" s="85"/>
      <c r="D23" s="5"/>
      <c r="E23" s="6">
        <f>'BC-Parametre'!E6</f>
        <v>0</v>
      </c>
      <c r="G23" s="85" t="str">
        <f>'BC-Parametre'!B6</f>
        <v>Andel af borgere med BYOD</v>
      </c>
      <c r="H23" s="85"/>
      <c r="I23" s="5"/>
      <c r="J23" s="6">
        <f>'BC-Parametre'!E6</f>
        <v>0</v>
      </c>
      <c r="L23" s="85" t="str">
        <f>'BC-Parametre'!B33</f>
        <v>Investering i hardware</v>
      </c>
      <c r="M23" s="85"/>
      <c r="N23" s="5"/>
      <c r="O23" s="6">
        <f>'BC-Parametre'!E33</f>
        <v>0</v>
      </c>
    </row>
    <row r="24" spans="2:20" ht="22.5" customHeight="1" x14ac:dyDescent="0.25">
      <c r="B24" s="79" t="str">
        <f>'BC-Parametre'!B4</f>
        <v>Antal borgere i målgruppe</v>
      </c>
      <c r="C24" s="79"/>
      <c r="D24" s="5"/>
      <c r="E24" s="6">
        <f>'BC-Parametre'!E4</f>
        <v>0</v>
      </c>
      <c r="G24" s="79" t="str">
        <f>'BC-Parametre'!B4</f>
        <v>Antal borgere i målgruppe</v>
      </c>
      <c r="H24" s="79"/>
      <c r="I24" s="5"/>
      <c r="J24" s="6">
        <f>'BC-Parametre'!E4</f>
        <v>0</v>
      </c>
      <c r="L24" s="79"/>
      <c r="M24" s="79"/>
      <c r="N24" s="5"/>
      <c r="O24" s="6"/>
    </row>
    <row r="25" spans="2:20" ht="25.5" customHeight="1" x14ac:dyDescent="0.25">
      <c r="B25" s="80" t="str">
        <f>'BC-Parametre'!B17</f>
        <v>Pris pr. licens</v>
      </c>
      <c r="C25" s="81"/>
      <c r="D25" s="5"/>
      <c r="E25" s="6">
        <f>'BC-Parametre'!E17</f>
        <v>0</v>
      </c>
      <c r="G25" s="80" t="str">
        <f>'BC-Parametre'!B18</f>
        <v>Support pr. licens</v>
      </c>
      <c r="H25" s="81"/>
      <c r="I25" s="5"/>
      <c r="J25" s="6">
        <f>'BC-Parametre'!E18</f>
        <v>0</v>
      </c>
      <c r="L25" s="32"/>
      <c r="M25" s="33"/>
      <c r="N25" s="5"/>
      <c r="O25" s="6"/>
    </row>
    <row r="26" spans="2:20" x14ac:dyDescent="0.25">
      <c r="B26" s="82" t="s">
        <v>27</v>
      </c>
      <c r="C26" s="82"/>
      <c r="D26" s="7"/>
      <c r="E26" s="17">
        <f>E22*E23*E24*E25</f>
        <v>0</v>
      </c>
      <c r="G26" s="82" t="s">
        <v>27</v>
      </c>
      <c r="H26" s="82"/>
      <c r="I26" s="7"/>
      <c r="J26" s="17">
        <f>J22*J23*J24*J25</f>
        <v>0</v>
      </c>
      <c r="L26" s="82" t="s">
        <v>27</v>
      </c>
      <c r="M26" s="82"/>
      <c r="N26" s="7"/>
      <c r="O26" s="17">
        <f>O23*O22</f>
        <v>0</v>
      </c>
      <c r="Q26" s="15" t="s">
        <v>51</v>
      </c>
      <c r="R26" s="16"/>
    </row>
    <row r="27" spans="2:20" x14ac:dyDescent="0.25">
      <c r="B27" s="88" t="s">
        <v>28</v>
      </c>
      <c r="C27" s="88"/>
      <c r="D27" s="8"/>
      <c r="E27" s="18">
        <f>D26-E26</f>
        <v>0</v>
      </c>
      <c r="G27" s="88" t="s">
        <v>28</v>
      </c>
      <c r="H27" s="88"/>
      <c r="I27" s="8"/>
      <c r="J27" s="18">
        <f>I26-J26</f>
        <v>0</v>
      </c>
      <c r="L27" s="88" t="s">
        <v>28</v>
      </c>
      <c r="M27" s="88"/>
      <c r="N27" s="8"/>
      <c r="O27" s="18">
        <f>N26-O26</f>
        <v>0</v>
      </c>
      <c r="Q27" s="8">
        <v>1</v>
      </c>
      <c r="R27" s="19" t="e">
        <f>E13+J13+O13+T13+E28+J28+O28</f>
        <v>#DIV/0!</v>
      </c>
    </row>
    <row r="28" spans="2:20" x14ac:dyDescent="0.25">
      <c r="B28" s="89" t="s">
        <v>29</v>
      </c>
      <c r="C28" s="10">
        <v>1</v>
      </c>
      <c r="D28" s="9">
        <v>0.5</v>
      </c>
      <c r="E28" s="19">
        <f>D28*$E$27</f>
        <v>0</v>
      </c>
      <c r="G28" s="89" t="s">
        <v>29</v>
      </c>
      <c r="H28" s="10">
        <v>1</v>
      </c>
      <c r="I28" s="9">
        <v>0.5</v>
      </c>
      <c r="J28" s="19">
        <f>I28*$J$27</f>
        <v>0</v>
      </c>
      <c r="L28" s="89" t="s">
        <v>29</v>
      </c>
      <c r="M28" s="10">
        <v>1</v>
      </c>
      <c r="N28" s="9">
        <v>0.5</v>
      </c>
      <c r="O28" s="19">
        <f>N28*$O$27</f>
        <v>0</v>
      </c>
      <c r="Q28" s="8">
        <v>2</v>
      </c>
      <c r="R28" s="19" t="e">
        <f>E14+J14+O14+T14+E29+J29+O29</f>
        <v>#DIV/0!</v>
      </c>
    </row>
    <row r="29" spans="2:20" x14ac:dyDescent="0.25">
      <c r="B29" s="90"/>
      <c r="C29" s="10">
        <v>2</v>
      </c>
      <c r="D29" s="9">
        <v>1</v>
      </c>
      <c r="E29" s="19">
        <f t="shared" ref="E29:E31" si="2">D29*$E$27</f>
        <v>0</v>
      </c>
      <c r="G29" s="90"/>
      <c r="H29" s="10">
        <v>2</v>
      </c>
      <c r="I29" s="9">
        <v>1</v>
      </c>
      <c r="J29" s="19">
        <f t="shared" ref="J29:J32" si="3">I29*$J$27</f>
        <v>0</v>
      </c>
      <c r="L29" s="90"/>
      <c r="M29" s="10">
        <v>2</v>
      </c>
      <c r="N29" s="9">
        <v>1</v>
      </c>
      <c r="O29" s="19">
        <f t="shared" ref="O29:O32" si="4">N29*$O$27</f>
        <v>0</v>
      </c>
      <c r="Q29" s="8">
        <v>3</v>
      </c>
      <c r="R29" s="19" t="e">
        <f>E15+J15+O15+T15+E30+J30+O30</f>
        <v>#DIV/0!</v>
      </c>
    </row>
    <row r="30" spans="2:20" x14ac:dyDescent="0.25">
      <c r="B30" s="90"/>
      <c r="C30" s="10">
        <v>3</v>
      </c>
      <c r="D30" s="9">
        <v>1</v>
      </c>
      <c r="E30" s="19">
        <f t="shared" si="2"/>
        <v>0</v>
      </c>
      <c r="G30" s="90"/>
      <c r="H30" s="10">
        <v>3</v>
      </c>
      <c r="I30" s="9">
        <v>1</v>
      </c>
      <c r="J30" s="19">
        <f t="shared" si="3"/>
        <v>0</v>
      </c>
      <c r="L30" s="90"/>
      <c r="M30" s="10">
        <v>3</v>
      </c>
      <c r="N30" s="9">
        <v>1</v>
      </c>
      <c r="O30" s="19">
        <f t="shared" si="4"/>
        <v>0</v>
      </c>
      <c r="Q30" s="8">
        <v>4</v>
      </c>
      <c r="R30" s="19" t="e">
        <f>E16+J16+O16+T16+E31+J31+O31</f>
        <v>#DIV/0!</v>
      </c>
    </row>
    <row r="31" spans="2:20" x14ac:dyDescent="0.25">
      <c r="B31" s="90"/>
      <c r="C31" s="10">
        <v>4</v>
      </c>
      <c r="D31" s="9">
        <v>1</v>
      </c>
      <c r="E31" s="19">
        <f t="shared" si="2"/>
        <v>0</v>
      </c>
      <c r="G31" s="90"/>
      <c r="H31" s="10">
        <v>4</v>
      </c>
      <c r="I31" s="9">
        <v>1</v>
      </c>
      <c r="J31" s="19">
        <f t="shared" si="3"/>
        <v>0</v>
      </c>
      <c r="L31" s="90"/>
      <c r="M31" s="10">
        <v>4</v>
      </c>
      <c r="N31" s="9">
        <v>1</v>
      </c>
      <c r="O31" s="19">
        <f t="shared" si="4"/>
        <v>0</v>
      </c>
      <c r="Q31" s="8">
        <v>5</v>
      </c>
      <c r="R31" s="19" t="e">
        <f>E17+J17+O17+T17+E32+J32+O32</f>
        <v>#DIV/0!</v>
      </c>
    </row>
    <row r="32" spans="2:20" x14ac:dyDescent="0.25">
      <c r="B32" s="91"/>
      <c r="C32" s="10">
        <v>5</v>
      </c>
      <c r="D32" s="9">
        <v>1</v>
      </c>
      <c r="E32" s="19">
        <f>D32*$E$27</f>
        <v>0</v>
      </c>
      <c r="G32" s="91"/>
      <c r="H32" s="10">
        <v>5</v>
      </c>
      <c r="I32" s="9">
        <v>1</v>
      </c>
      <c r="J32" s="19">
        <f t="shared" si="3"/>
        <v>0</v>
      </c>
      <c r="L32" s="91"/>
      <c r="M32" s="10">
        <v>5</v>
      </c>
      <c r="N32" s="9">
        <v>1</v>
      </c>
      <c r="O32" s="19">
        <f t="shared" si="4"/>
        <v>0</v>
      </c>
      <c r="Q32" s="8" t="s">
        <v>49</v>
      </c>
      <c r="R32" s="19" t="e">
        <f>SUM(R27:R31)</f>
        <v>#DIV/0!</v>
      </c>
    </row>
  </sheetData>
  <sheetProtection sheet="1" objects="1" scenarios="1"/>
  <mergeCells count="73">
    <mergeCell ref="B24:C24"/>
    <mergeCell ref="B26:C26"/>
    <mergeCell ref="L27:M27"/>
    <mergeCell ref="L28:L32"/>
    <mergeCell ref="L22:M22"/>
    <mergeCell ref="L23:M23"/>
    <mergeCell ref="L24:M24"/>
    <mergeCell ref="L26:M26"/>
    <mergeCell ref="B25:C25"/>
    <mergeCell ref="B11:C11"/>
    <mergeCell ref="B12:C12"/>
    <mergeCell ref="B27:C27"/>
    <mergeCell ref="B28:B32"/>
    <mergeCell ref="G19:J19"/>
    <mergeCell ref="G20:J20"/>
    <mergeCell ref="G21:H21"/>
    <mergeCell ref="G22:H22"/>
    <mergeCell ref="G23:H23"/>
    <mergeCell ref="G24:H24"/>
    <mergeCell ref="G26:H26"/>
    <mergeCell ref="G27:H27"/>
    <mergeCell ref="G28:G32"/>
    <mergeCell ref="G25:H25"/>
    <mergeCell ref="B22:C22"/>
    <mergeCell ref="B23:C23"/>
    <mergeCell ref="L12:M12"/>
    <mergeCell ref="B19:E19"/>
    <mergeCell ref="B20:E20"/>
    <mergeCell ref="B21:C21"/>
    <mergeCell ref="L19:O19"/>
    <mergeCell ref="L20:O20"/>
    <mergeCell ref="L21:M21"/>
    <mergeCell ref="L13:L17"/>
    <mergeCell ref="B13:B17"/>
    <mergeCell ref="B2:E2"/>
    <mergeCell ref="B5:C5"/>
    <mergeCell ref="B6:C6"/>
    <mergeCell ref="B7:C7"/>
    <mergeCell ref="B10:C10"/>
    <mergeCell ref="B3:E3"/>
    <mergeCell ref="B4:C4"/>
    <mergeCell ref="G2:J2"/>
    <mergeCell ref="G3:J3"/>
    <mergeCell ref="G4:H4"/>
    <mergeCell ref="G5:H5"/>
    <mergeCell ref="G6:H6"/>
    <mergeCell ref="G7:H7"/>
    <mergeCell ref="G10:H10"/>
    <mergeCell ref="G11:H11"/>
    <mergeCell ref="G12:H12"/>
    <mergeCell ref="G13:G17"/>
    <mergeCell ref="G8:H8"/>
    <mergeCell ref="Q12:R12"/>
    <mergeCell ref="Q13:Q17"/>
    <mergeCell ref="Q8:R8"/>
    <mergeCell ref="Q10:R10"/>
    <mergeCell ref="Q2:T2"/>
    <mergeCell ref="Q3:T3"/>
    <mergeCell ref="Q4:R4"/>
    <mergeCell ref="Q5:R5"/>
    <mergeCell ref="Q6:R6"/>
    <mergeCell ref="L2:O2"/>
    <mergeCell ref="L3:O3"/>
    <mergeCell ref="Q7:R7"/>
    <mergeCell ref="Q9:R9"/>
    <mergeCell ref="Q11:R11"/>
    <mergeCell ref="L4:M4"/>
    <mergeCell ref="L5:M5"/>
    <mergeCell ref="L6:M6"/>
    <mergeCell ref="L8:M8"/>
    <mergeCell ref="L7:M7"/>
    <mergeCell ref="L9:M9"/>
    <mergeCell ref="L11:M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S30"/>
  <sheetViews>
    <sheetView showGridLines="0" zoomScale="80" zoomScaleNormal="80" workbookViewId="0">
      <selection activeCell="G27" sqref="G27"/>
    </sheetView>
  </sheetViews>
  <sheetFormatPr defaultRowHeight="15" x14ac:dyDescent="0.25"/>
  <cols>
    <col min="1" max="1" width="6.28515625" customWidth="1"/>
    <col min="2" max="2" width="26.7109375" customWidth="1"/>
    <col min="3" max="3" width="6.140625" customWidth="1"/>
    <col min="4" max="4" width="20.28515625" customWidth="1"/>
    <col min="5" max="5" width="20.7109375" customWidth="1"/>
    <col min="6" max="6" width="3.140625" customWidth="1"/>
    <col min="7" max="7" width="28.7109375" customWidth="1"/>
    <col min="8" max="8" width="5.7109375" customWidth="1"/>
    <col min="9" max="9" width="19.42578125" customWidth="1"/>
    <col min="10" max="10" width="19.85546875" customWidth="1"/>
    <col min="11" max="11" width="3.28515625" customWidth="1"/>
    <col min="12" max="12" width="26.42578125" customWidth="1"/>
    <col min="13" max="13" width="7.140625" customWidth="1"/>
    <col min="14" max="14" width="18" customWidth="1"/>
    <col min="15" max="15" width="19.5703125" customWidth="1"/>
    <col min="16" max="16" width="3.28515625" customWidth="1"/>
    <col min="17" max="17" width="14" customWidth="1"/>
    <col min="18" max="18" width="20.5703125" customWidth="1"/>
  </cols>
  <sheetData>
    <row r="1" spans="2:19" ht="23.25" customHeight="1" x14ac:dyDescent="0.25"/>
    <row r="2" spans="2:19" x14ac:dyDescent="0.25">
      <c r="B2" s="98" t="s">
        <v>41</v>
      </c>
      <c r="C2" s="98"/>
      <c r="D2" s="98"/>
      <c r="E2" s="98"/>
      <c r="G2" s="98" t="s">
        <v>44</v>
      </c>
      <c r="H2" s="98"/>
      <c r="I2" s="98"/>
      <c r="J2" s="98"/>
      <c r="L2" s="98" t="s">
        <v>47</v>
      </c>
      <c r="M2" s="98"/>
      <c r="N2" s="98"/>
      <c r="O2" s="98"/>
    </row>
    <row r="3" spans="2:19" x14ac:dyDescent="0.25">
      <c r="B3" s="88" t="s">
        <v>42</v>
      </c>
      <c r="C3" s="88"/>
      <c r="D3" s="88"/>
      <c r="E3" s="88"/>
      <c r="G3" s="88" t="s">
        <v>46</v>
      </c>
      <c r="H3" s="88"/>
      <c r="I3" s="88"/>
      <c r="J3" s="88"/>
      <c r="L3" s="88" t="s">
        <v>48</v>
      </c>
      <c r="M3" s="88"/>
      <c r="N3" s="88"/>
      <c r="O3" s="88"/>
    </row>
    <row r="4" spans="2:19" x14ac:dyDescent="0.25">
      <c r="B4" s="99"/>
      <c r="C4" s="100"/>
      <c r="D4" s="12" t="s">
        <v>1</v>
      </c>
      <c r="E4" s="12" t="s">
        <v>2</v>
      </c>
      <c r="G4" s="99"/>
      <c r="H4" s="100"/>
      <c r="I4" s="12" t="s">
        <v>1</v>
      </c>
      <c r="J4" s="12" t="s">
        <v>45</v>
      </c>
      <c r="L4" s="99"/>
      <c r="M4" s="100"/>
      <c r="N4" s="12" t="s">
        <v>1</v>
      </c>
      <c r="O4" s="12" t="s">
        <v>45</v>
      </c>
    </row>
    <row r="5" spans="2:19" ht="30" customHeight="1" x14ac:dyDescent="0.25">
      <c r="B5" s="101" t="str">
        <f>'BC-Parametre'!$B$5</f>
        <v>Mål for udbredelsespct. / Andel egnede bogere i målgruppen</v>
      </c>
      <c r="C5" s="101"/>
      <c r="D5" s="11">
        <f>'BC-Parametre'!$D$5</f>
        <v>0</v>
      </c>
      <c r="E5" s="11">
        <f>'BC-Parametre'!$E$5</f>
        <v>0</v>
      </c>
      <c r="G5" s="101" t="str">
        <f>'BC-Parametre'!$B$5</f>
        <v>Mål for udbredelsespct. / Andel egnede bogere i målgruppen</v>
      </c>
      <c r="H5" s="101"/>
      <c r="I5" s="11">
        <f>'BC-Parametre'!$D$5</f>
        <v>0</v>
      </c>
      <c r="J5" s="11">
        <f>'BC-Parametre'!$E$5</f>
        <v>0</v>
      </c>
      <c r="L5" s="101" t="str">
        <f>'BC-Parametre'!$B$5</f>
        <v>Mål for udbredelsespct. / Andel egnede bogere i målgruppen</v>
      </c>
      <c r="M5" s="101"/>
      <c r="N5" s="11">
        <f>'BC-Parametre'!$D$5</f>
        <v>0</v>
      </c>
      <c r="O5" s="11">
        <f>'BC-Parametre'!$E$5</f>
        <v>0</v>
      </c>
    </row>
    <row r="6" spans="2:19" ht="21.75" customHeight="1" x14ac:dyDescent="0.25">
      <c r="B6" s="101" t="str">
        <f>'BC-Parametre'!$B$4</f>
        <v>Antal borgere i målgruppe</v>
      </c>
      <c r="C6" s="101"/>
      <c r="D6" s="6">
        <f>'BC-Parametre'!$D$4</f>
        <v>0</v>
      </c>
      <c r="E6" s="6">
        <f>'BC-Parametre'!$E$4</f>
        <v>0</v>
      </c>
      <c r="G6" s="101" t="str">
        <f>'BC-Parametre'!$B$4</f>
        <v>Antal borgere i målgruppe</v>
      </c>
      <c r="H6" s="101"/>
      <c r="I6" s="6">
        <f>'BC-Parametre'!$D$4</f>
        <v>0</v>
      </c>
      <c r="J6" s="6">
        <f>'BC-Parametre'!$E$4</f>
        <v>0</v>
      </c>
      <c r="L6" s="101" t="str">
        <f>'BC-Parametre'!$B$4</f>
        <v>Antal borgere i målgruppe</v>
      </c>
      <c r="M6" s="101"/>
      <c r="N6" s="6">
        <f>'BC-Parametre'!$D$4</f>
        <v>0</v>
      </c>
      <c r="O6" s="6">
        <f>'BC-Parametre'!$E$4</f>
        <v>0</v>
      </c>
    </row>
    <row r="7" spans="2:19" ht="21" customHeight="1" x14ac:dyDescent="0.25">
      <c r="B7" s="101" t="str">
        <f>'BC-Parametre'!$B$26</f>
        <v>Effektive arbejdstimer pr. år</v>
      </c>
      <c r="C7" s="101"/>
      <c r="D7" s="6">
        <f>'BC-Parametre'!D26</f>
        <v>0</v>
      </c>
      <c r="E7" s="6">
        <f>'BC-Parametre'!E26</f>
        <v>0</v>
      </c>
      <c r="G7" s="102" t="str">
        <f>'BC-Parametre'!$B$7</f>
        <v>Antal besøg pr. borger pr. år</v>
      </c>
      <c r="H7" s="103"/>
      <c r="I7" s="6">
        <f>'BC-Parametre'!$D$7</f>
        <v>0</v>
      </c>
      <c r="J7" s="6">
        <f>'BC-Parametre'!$E$7</f>
        <v>0</v>
      </c>
      <c r="L7" s="107" t="str">
        <f>'BC-Parametre'!B26</f>
        <v>Effektive arbejdstimer pr. år</v>
      </c>
      <c r="M7" s="107"/>
      <c r="N7" s="6">
        <f>'BC-Parametre'!D26</f>
        <v>0</v>
      </c>
      <c r="O7" s="6">
        <f>'BC-Parametre'!E26</f>
        <v>0</v>
      </c>
    </row>
    <row r="8" spans="2:19" ht="36" customHeight="1" x14ac:dyDescent="0.25">
      <c r="B8" s="102" t="str">
        <f>'BC-Parametre'!$B$25</f>
        <v>Årsløn (medarbejder) inkl. Overhead</v>
      </c>
      <c r="C8" s="103"/>
      <c r="D8" s="6">
        <f>'BC-Parametre'!D25</f>
        <v>0</v>
      </c>
      <c r="E8" s="6">
        <f>'BC-Parametre'!E25</f>
        <v>0</v>
      </c>
      <c r="G8" s="102" t="str">
        <f>'BC-Parametre'!$B$8</f>
        <v>Minutter pr. besøg</v>
      </c>
      <c r="H8" s="103"/>
      <c r="I8" s="6">
        <f>'BC-Parametre'!$D$8</f>
        <v>0</v>
      </c>
      <c r="J8" s="6">
        <f>'BC-Parametre'!$E$8</f>
        <v>0</v>
      </c>
      <c r="L8" s="107" t="str">
        <f>'BC-Parametre'!B25</f>
        <v>Årsløn (medarbejder) inkl. Overhead</v>
      </c>
      <c r="M8" s="107"/>
      <c r="N8" s="6">
        <f>'BC-Parametre'!D25</f>
        <v>0</v>
      </c>
      <c r="O8" s="6">
        <f>'BC-Parametre'!E25</f>
        <v>0</v>
      </c>
    </row>
    <row r="9" spans="2:19" ht="22.5" customHeight="1" x14ac:dyDescent="0.25">
      <c r="B9" s="102" t="str">
        <f>'BC-Parametre'!$B$7</f>
        <v>Antal besøg pr. borger pr. år</v>
      </c>
      <c r="C9" s="103"/>
      <c r="D9" s="6">
        <f>'BC-Parametre'!$D$7</f>
        <v>0</v>
      </c>
      <c r="E9" s="6">
        <f>'BC-Parametre'!$E$7</f>
        <v>0</v>
      </c>
      <c r="G9" s="102" t="str">
        <f>'BC-Parametre'!$B$34</f>
        <v>Antal minutter pr time</v>
      </c>
      <c r="H9" s="103"/>
      <c r="I9" s="6">
        <f>'BC-Parametre'!$D$34</f>
        <v>60</v>
      </c>
      <c r="J9" s="6">
        <f>'BC-Parametre'!$E$34</f>
        <v>60</v>
      </c>
      <c r="L9" s="102" t="str">
        <f>'BC-Parametre'!$B$7</f>
        <v>Antal besøg pr. borger pr. år</v>
      </c>
      <c r="M9" s="103"/>
      <c r="N9" s="6">
        <f>'BC-Parametre'!$D$7</f>
        <v>0</v>
      </c>
      <c r="O9" s="6">
        <f>'BC-Parametre'!$E$7</f>
        <v>0</v>
      </c>
    </row>
    <row r="10" spans="2:19" ht="27" customHeight="1" x14ac:dyDescent="0.25">
      <c r="B10" s="102" t="str">
        <f>'BC-Parametre'!$B$8</f>
        <v>Minutter pr. besøg</v>
      </c>
      <c r="C10" s="103"/>
      <c r="D10" s="6">
        <f>'BC-Parametre'!$D$8</f>
        <v>0</v>
      </c>
      <c r="E10" s="6">
        <f>'BC-Parametre'!$E$8</f>
        <v>0</v>
      </c>
      <c r="G10" s="107" t="str">
        <f>'BC-Parametre'!B9</f>
        <v>Gennemsnitslig Distance ml. borgere (km)</v>
      </c>
      <c r="H10" s="107"/>
      <c r="I10" s="6">
        <f>'BC-Parametre'!D9</f>
        <v>0</v>
      </c>
      <c r="J10" s="6">
        <f>'BC-Parametre'!E9</f>
        <v>0</v>
      </c>
      <c r="L10" s="102" t="str">
        <f>'BC-Parametre'!$B$8</f>
        <v>Minutter pr. besøg</v>
      </c>
      <c r="M10" s="103"/>
      <c r="N10" s="6">
        <f>'BC-Parametre'!$D$8</f>
        <v>0</v>
      </c>
      <c r="O10" s="6">
        <f>'BC-Parametre'!$E$8</f>
        <v>0</v>
      </c>
    </row>
    <row r="11" spans="2:19" ht="21.75" customHeight="1" x14ac:dyDescent="0.25">
      <c r="B11" s="102" t="str">
        <f>'BC-Parametre'!$B$34</f>
        <v>Antal minutter pr time</v>
      </c>
      <c r="C11" s="103"/>
      <c r="D11" s="6">
        <f>'BC-Parametre'!$D$34</f>
        <v>60</v>
      </c>
      <c r="E11" s="6">
        <f>'BC-Parametre'!$E$34</f>
        <v>60</v>
      </c>
      <c r="G11" s="107" t="str">
        <f>'BC-Parametre'!B10</f>
        <v>Omkostning pr. km</v>
      </c>
      <c r="H11" s="107"/>
      <c r="I11" s="13">
        <f>'BC-Parametre'!D10</f>
        <v>0</v>
      </c>
      <c r="J11" s="6">
        <f>'BC-Parametre'!E10</f>
        <v>0</v>
      </c>
      <c r="L11" s="102" t="str">
        <f>'BC-Parametre'!$B$34</f>
        <v>Antal minutter pr time</v>
      </c>
      <c r="M11" s="103"/>
      <c r="N11" s="6">
        <f>'BC-Parametre'!$D$34</f>
        <v>60</v>
      </c>
      <c r="O11" s="6">
        <f>'BC-Parametre'!$E$34</f>
        <v>60</v>
      </c>
    </row>
    <row r="12" spans="2:19" ht="34.5" customHeight="1" x14ac:dyDescent="0.25">
      <c r="B12" s="102" t="str">
        <f>'BC-Parametre'!$B$12</f>
        <v>Andel møder der afholdes som skærmbesøg</v>
      </c>
      <c r="C12" s="103"/>
      <c r="D12" s="6">
        <f>'BC-Parametre'!$D$12</f>
        <v>0</v>
      </c>
      <c r="E12" s="11">
        <f>'BC-Parametre'!$E$12</f>
        <v>0</v>
      </c>
      <c r="G12" s="102" t="str">
        <f>'BC-Parametre'!$B$12</f>
        <v>Andel møder der afholdes som skærmbesøg</v>
      </c>
      <c r="H12" s="103"/>
      <c r="I12" s="6">
        <f>'BC-Parametre'!$D$12</f>
        <v>0</v>
      </c>
      <c r="J12" s="11">
        <f>'BC-Parametre'!$E$12</f>
        <v>0</v>
      </c>
      <c r="L12" s="107" t="str">
        <f>'BC-Parametre'!B9</f>
        <v>Gennemsnitslig Distance ml. borgere (km)</v>
      </c>
      <c r="M12" s="107"/>
      <c r="N12" s="13">
        <f>'BC-Parametre'!D9</f>
        <v>0</v>
      </c>
      <c r="O12" s="6">
        <f>'BC-Parametre'!E9</f>
        <v>0</v>
      </c>
    </row>
    <row r="13" spans="2:19" ht="22.5" customHeight="1" x14ac:dyDescent="0.25">
      <c r="B13" s="29"/>
      <c r="C13" s="30"/>
      <c r="D13" s="6"/>
      <c r="E13" s="11"/>
      <c r="G13" s="29"/>
      <c r="H13" s="30"/>
      <c r="I13" s="6"/>
      <c r="J13" s="11"/>
      <c r="L13" s="102" t="str">
        <f>'BC-Parametre'!B11</f>
        <v>Gennemsnits km/t</v>
      </c>
      <c r="M13" s="103"/>
      <c r="N13" s="6">
        <f>'BC-Parametre'!D11</f>
        <v>0</v>
      </c>
      <c r="O13" s="48">
        <f>'BC-Parametre'!E11</f>
        <v>0</v>
      </c>
    </row>
    <row r="14" spans="2:19" x14ac:dyDescent="0.25">
      <c r="B14" s="29"/>
      <c r="C14" s="30"/>
      <c r="D14" s="6"/>
      <c r="E14" s="6"/>
      <c r="G14" s="29"/>
      <c r="H14" s="30"/>
      <c r="I14" s="6"/>
      <c r="J14" s="6"/>
      <c r="L14" s="102" t="str">
        <f>'BC-Parametre'!$B$12</f>
        <v>Andel møder der afholdes som skærmbesøg</v>
      </c>
      <c r="M14" s="103"/>
      <c r="N14" s="6">
        <f>'BC-Parametre'!$D$12</f>
        <v>0</v>
      </c>
      <c r="O14" s="48">
        <f>'BC-Parametre'!$E$12</f>
        <v>0</v>
      </c>
    </row>
    <row r="15" spans="2:19" x14ac:dyDescent="0.25">
      <c r="B15" s="82" t="s">
        <v>27</v>
      </c>
      <c r="C15" s="82"/>
      <c r="D15" s="17" t="e">
        <f>((D8/D7)/D11)*D10*D6*D9*(1-D12)</f>
        <v>#DIV/0!</v>
      </c>
      <c r="E15" s="17" t="e">
        <f>(1-E5)*((E8/E7)/E11)*E10*E6*E9+E5*((E8/E7)/E11)*E10*E6*E9*(1-E12)+(E5)*((E8/E7)/E11)*E10*E6*E9*E12</f>
        <v>#DIV/0!</v>
      </c>
      <c r="G15" s="82" t="s">
        <v>27</v>
      </c>
      <c r="H15" s="82"/>
      <c r="I15" s="17" t="e">
        <f>I6*I10*I11*(I7*I9/I8)</f>
        <v>#DIV/0!</v>
      </c>
      <c r="J15" s="17" t="e">
        <f>(J6*J10*J11*((J7*J9)/J8)*(1-J5)+(J6*J5)*J10*J11*((J7*J9)/J8))*(1-J12)+(J6*(1-J5)*0*J11*((J7*J9)/J8))*J12</f>
        <v>#DIV/0!</v>
      </c>
      <c r="L15" s="82" t="s">
        <v>27</v>
      </c>
      <c r="M15" s="82"/>
      <c r="N15" s="17" t="e">
        <f>((N6)*(N9))*N13/N11*N12*((N8/N7)/N10)</f>
        <v>#DIV/0!</v>
      </c>
      <c r="O15" s="17" t="e">
        <f>(N6*(1-N5))*((N9*N11)/N10)*N13/N11*N12*((N8/N7)/N11)+(N6*N5)*((N9*N10)/N11)*N13/N11*N12*((N8/N7)/N11)*(1-O14)+(O6*O5)*((O9*O10)/O11)*O13/O11*0*((O8/O7)/O11)*O14</f>
        <v>#DIV/0!</v>
      </c>
      <c r="Q15" s="104" t="s">
        <v>50</v>
      </c>
      <c r="R15" s="106"/>
    </row>
    <row r="16" spans="2:19" x14ac:dyDescent="0.25">
      <c r="B16" s="104" t="s">
        <v>43</v>
      </c>
      <c r="C16" s="105"/>
      <c r="D16" s="106"/>
      <c r="E16" s="18" t="e">
        <f>D15-E15</f>
        <v>#DIV/0!</v>
      </c>
      <c r="G16" s="104" t="s">
        <v>43</v>
      </c>
      <c r="H16" s="105"/>
      <c r="I16" s="106"/>
      <c r="J16" s="18" t="e">
        <f>I15-J15</f>
        <v>#DIV/0!</v>
      </c>
      <c r="L16" s="104" t="s">
        <v>43</v>
      </c>
      <c r="M16" s="105"/>
      <c r="N16" s="106"/>
      <c r="O16" s="18" t="e">
        <f>N15-O15</f>
        <v>#DIV/0!</v>
      </c>
      <c r="Q16" s="8">
        <v>1</v>
      </c>
      <c r="R16" s="19" t="e">
        <f>E17+J17+O17</f>
        <v>#DIV/0!</v>
      </c>
      <c r="S16" s="14"/>
    </row>
    <row r="17" spans="2:18" x14ac:dyDescent="0.25">
      <c r="B17" s="89" t="s">
        <v>29</v>
      </c>
      <c r="C17" s="10">
        <v>1</v>
      </c>
      <c r="D17" s="9">
        <v>0.5</v>
      </c>
      <c r="E17" s="9" t="e">
        <f>D17*$E$16</f>
        <v>#DIV/0!</v>
      </c>
      <c r="G17" s="89" t="s">
        <v>29</v>
      </c>
      <c r="H17" s="10">
        <v>1</v>
      </c>
      <c r="I17" s="9">
        <v>0.5</v>
      </c>
      <c r="J17" s="19" t="e">
        <f>I17*$J$16</f>
        <v>#DIV/0!</v>
      </c>
      <c r="L17" s="89" t="s">
        <v>29</v>
      </c>
      <c r="M17" s="10">
        <v>1</v>
      </c>
      <c r="N17" s="9">
        <v>0.5</v>
      </c>
      <c r="O17" s="19" t="e">
        <f>N17*$O$16</f>
        <v>#DIV/0!</v>
      </c>
      <c r="Q17" s="8">
        <v>2</v>
      </c>
      <c r="R17" s="19" t="e">
        <f>E18+J18+O18</f>
        <v>#DIV/0!</v>
      </c>
    </row>
    <row r="18" spans="2:18" x14ac:dyDescent="0.25">
      <c r="B18" s="90"/>
      <c r="C18" s="10">
        <v>2</v>
      </c>
      <c r="D18" s="9">
        <v>1</v>
      </c>
      <c r="E18" s="9" t="e">
        <f t="shared" ref="E18:E21" si="0">D18*$E$16</f>
        <v>#DIV/0!</v>
      </c>
      <c r="G18" s="90"/>
      <c r="H18" s="10">
        <v>2</v>
      </c>
      <c r="I18" s="9">
        <v>1</v>
      </c>
      <c r="J18" s="19" t="e">
        <f t="shared" ref="J18:J21" si="1">I18*$J$16</f>
        <v>#DIV/0!</v>
      </c>
      <c r="L18" s="90"/>
      <c r="M18" s="10">
        <v>2</v>
      </c>
      <c r="N18" s="9">
        <v>1</v>
      </c>
      <c r="O18" s="19" t="e">
        <f t="shared" ref="O18:O21" si="2">N18*$O$16</f>
        <v>#DIV/0!</v>
      </c>
      <c r="Q18" s="8">
        <v>3</v>
      </c>
      <c r="R18" s="19" t="e">
        <f>E19+J19+O19</f>
        <v>#DIV/0!</v>
      </c>
    </row>
    <row r="19" spans="2:18" x14ac:dyDescent="0.25">
      <c r="B19" s="90"/>
      <c r="C19" s="10">
        <v>3</v>
      </c>
      <c r="D19" s="9">
        <v>1</v>
      </c>
      <c r="E19" s="9" t="e">
        <f t="shared" si="0"/>
        <v>#DIV/0!</v>
      </c>
      <c r="G19" s="90"/>
      <c r="H19" s="10">
        <v>3</v>
      </c>
      <c r="I19" s="9">
        <v>1</v>
      </c>
      <c r="J19" s="19" t="e">
        <f t="shared" si="1"/>
        <v>#DIV/0!</v>
      </c>
      <c r="L19" s="90"/>
      <c r="M19" s="10">
        <v>3</v>
      </c>
      <c r="N19" s="9">
        <v>1</v>
      </c>
      <c r="O19" s="19" t="e">
        <f t="shared" si="2"/>
        <v>#DIV/0!</v>
      </c>
      <c r="Q19" s="8">
        <v>4</v>
      </c>
      <c r="R19" s="19" t="e">
        <f>E20+J20+O20</f>
        <v>#DIV/0!</v>
      </c>
    </row>
    <row r="20" spans="2:18" x14ac:dyDescent="0.25">
      <c r="B20" s="90"/>
      <c r="C20" s="10">
        <v>4</v>
      </c>
      <c r="D20" s="9">
        <v>1</v>
      </c>
      <c r="E20" s="9" t="e">
        <f t="shared" si="0"/>
        <v>#DIV/0!</v>
      </c>
      <c r="G20" s="90"/>
      <c r="H20" s="10">
        <v>4</v>
      </c>
      <c r="I20" s="9">
        <v>1</v>
      </c>
      <c r="J20" s="19" t="e">
        <f t="shared" si="1"/>
        <v>#DIV/0!</v>
      </c>
      <c r="L20" s="90"/>
      <c r="M20" s="10">
        <v>4</v>
      </c>
      <c r="N20" s="9">
        <v>1</v>
      </c>
      <c r="O20" s="19" t="e">
        <f t="shared" si="2"/>
        <v>#DIV/0!</v>
      </c>
      <c r="Q20" s="8">
        <v>5</v>
      </c>
      <c r="R20" s="19" t="e">
        <f>E21+J21+O21</f>
        <v>#DIV/0!</v>
      </c>
    </row>
    <row r="21" spans="2:18" x14ac:dyDescent="0.25">
      <c r="B21" s="91"/>
      <c r="C21" s="10">
        <v>5</v>
      </c>
      <c r="D21" s="9">
        <v>1</v>
      </c>
      <c r="E21" s="9" t="e">
        <f t="shared" si="0"/>
        <v>#DIV/0!</v>
      </c>
      <c r="G21" s="91"/>
      <c r="H21" s="10">
        <v>5</v>
      </c>
      <c r="I21" s="9">
        <v>1</v>
      </c>
      <c r="J21" s="19" t="e">
        <f t="shared" si="1"/>
        <v>#DIV/0!</v>
      </c>
      <c r="L21" s="91"/>
      <c r="M21" s="10">
        <v>5</v>
      </c>
      <c r="N21" s="9">
        <v>1</v>
      </c>
      <c r="O21" s="19" t="e">
        <f t="shared" si="2"/>
        <v>#DIV/0!</v>
      </c>
      <c r="Q21" s="8" t="s">
        <v>49</v>
      </c>
      <c r="R21" s="19" t="e">
        <f>SUM(R16:R20)</f>
        <v>#DIV/0!</v>
      </c>
    </row>
    <row r="30" spans="2:18" x14ac:dyDescent="0.25">
      <c r="D30" s="20"/>
    </row>
  </sheetData>
  <sheetProtection sheet="1" objects="1" scenarios="1"/>
  <mergeCells count="45">
    <mergeCell ref="L17:L21"/>
    <mergeCell ref="L12:M12"/>
    <mergeCell ref="L13:M13"/>
    <mergeCell ref="L14:M14"/>
    <mergeCell ref="Q15:R15"/>
    <mergeCell ref="G17:G21"/>
    <mergeCell ref="G7:H7"/>
    <mergeCell ref="G10:H10"/>
    <mergeCell ref="G11:H11"/>
    <mergeCell ref="G8:H8"/>
    <mergeCell ref="G9:H9"/>
    <mergeCell ref="G12:H12"/>
    <mergeCell ref="G15:H15"/>
    <mergeCell ref="L6:M6"/>
    <mergeCell ref="G16:I16"/>
    <mergeCell ref="L7:M7"/>
    <mergeCell ref="L8:M8"/>
    <mergeCell ref="L9:M9"/>
    <mergeCell ref="L10:M10"/>
    <mergeCell ref="L11:M11"/>
    <mergeCell ref="L15:M15"/>
    <mergeCell ref="L16:N16"/>
    <mergeCell ref="G6:H6"/>
    <mergeCell ref="B17:B21"/>
    <mergeCell ref="B8:C8"/>
    <mergeCell ref="B10:C10"/>
    <mergeCell ref="B15:C15"/>
    <mergeCell ref="B16:D16"/>
    <mergeCell ref="B9:C9"/>
    <mergeCell ref="B11:C11"/>
    <mergeCell ref="B12:C12"/>
    <mergeCell ref="B7:C7"/>
    <mergeCell ref="B2:E2"/>
    <mergeCell ref="B3:E3"/>
    <mergeCell ref="B4:C4"/>
    <mergeCell ref="B5:C5"/>
    <mergeCell ref="B6:C6"/>
    <mergeCell ref="L2:O2"/>
    <mergeCell ref="G2:J2"/>
    <mergeCell ref="G3:J3"/>
    <mergeCell ref="G4:H4"/>
    <mergeCell ref="G5:H5"/>
    <mergeCell ref="L3:O3"/>
    <mergeCell ref="L4:M4"/>
    <mergeCell ref="L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R28"/>
  <sheetViews>
    <sheetView showGridLines="0" zoomScale="80" zoomScaleNormal="80" workbookViewId="0">
      <selection activeCell="U11" sqref="U11"/>
    </sheetView>
  </sheetViews>
  <sheetFormatPr defaultRowHeight="15" x14ac:dyDescent="0.25"/>
  <cols>
    <col min="1" max="1" width="6" customWidth="1"/>
    <col min="2" max="2" width="8" customWidth="1"/>
    <col min="3" max="3" width="18.42578125" customWidth="1"/>
    <col min="8" max="8" width="11.140625" customWidth="1"/>
    <col min="9" max="9" width="20.140625" customWidth="1"/>
    <col min="10" max="10" width="6.85546875" customWidth="1"/>
    <col min="12" max="12" width="17.5703125" customWidth="1"/>
    <col min="13" max="13" width="13.85546875" customWidth="1"/>
    <col min="14" max="14" width="12.140625" customWidth="1"/>
    <col min="15" max="15" width="11.28515625" customWidth="1"/>
    <col min="16" max="16" width="12.140625" customWidth="1"/>
    <col min="17" max="17" width="12.7109375" customWidth="1"/>
    <col min="18" max="18" width="11.28515625" customWidth="1"/>
  </cols>
  <sheetData>
    <row r="1" spans="2:18" ht="22.5" customHeight="1" x14ac:dyDescent="0.25"/>
    <row r="2" spans="2:18" ht="34.5" customHeight="1" x14ac:dyDescent="0.25">
      <c r="B2" s="108" t="s">
        <v>52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x14ac:dyDescent="0.25">
      <c r="B3" s="109" t="s">
        <v>92</v>
      </c>
      <c r="C3" s="109"/>
      <c r="D3" s="109"/>
      <c r="E3" s="109"/>
      <c r="F3" s="109"/>
      <c r="G3" s="109"/>
      <c r="H3" s="109"/>
      <c r="I3" s="109"/>
      <c r="J3" s="109"/>
      <c r="K3" s="110" t="s">
        <v>91</v>
      </c>
      <c r="L3" s="110"/>
      <c r="M3" s="110"/>
      <c r="N3" s="110"/>
      <c r="O3" s="110"/>
      <c r="P3" s="110"/>
      <c r="Q3" s="110"/>
      <c r="R3" s="110"/>
    </row>
    <row r="24" spans="3:17" ht="32.25" customHeight="1" x14ac:dyDescent="0.25">
      <c r="C24" s="77" t="s">
        <v>53</v>
      </c>
      <c r="D24" s="78"/>
      <c r="E24" s="78"/>
      <c r="F24" s="78"/>
      <c r="G24" s="78"/>
      <c r="H24" s="78"/>
      <c r="I24" s="111"/>
      <c r="L24" s="77" t="s">
        <v>53</v>
      </c>
      <c r="M24" s="78"/>
      <c r="N24" s="78"/>
      <c r="O24" s="78"/>
      <c r="P24" s="78"/>
      <c r="Q24" s="111"/>
    </row>
    <row r="25" spans="3:17" ht="31.5" customHeight="1" x14ac:dyDescent="0.25">
      <c r="C25" s="47" t="s">
        <v>54</v>
      </c>
      <c r="D25" s="31">
        <v>2020</v>
      </c>
      <c r="E25" s="31">
        <v>2021</v>
      </c>
      <c r="F25" s="31">
        <v>2022</v>
      </c>
      <c r="G25" s="31">
        <v>2023</v>
      </c>
      <c r="H25" s="31">
        <v>2024</v>
      </c>
      <c r="I25" s="40" t="s">
        <v>93</v>
      </c>
      <c r="J25" s="20"/>
      <c r="K25" s="20"/>
      <c r="L25" s="47" t="s">
        <v>54</v>
      </c>
      <c r="M25" s="31">
        <v>2020</v>
      </c>
      <c r="N25" s="31">
        <v>2021</v>
      </c>
      <c r="O25" s="31">
        <v>2022</v>
      </c>
      <c r="P25" s="31">
        <v>2023</v>
      </c>
      <c r="Q25" s="31">
        <v>2024</v>
      </c>
    </row>
    <row r="26" spans="3:17" x14ac:dyDescent="0.25">
      <c r="C26" s="5" t="s">
        <v>43</v>
      </c>
      <c r="D26" s="39" t="e">
        <f>Potentiale!R16</f>
        <v>#DIV/0!</v>
      </c>
      <c r="E26" s="39" t="e">
        <f>Potentiale!R17</f>
        <v>#DIV/0!</v>
      </c>
      <c r="F26" s="39" t="e">
        <f>Potentiale!R18</f>
        <v>#DIV/0!</v>
      </c>
      <c r="G26" s="39" t="e">
        <f>Potentiale!R19</f>
        <v>#DIV/0!</v>
      </c>
      <c r="H26" s="39" t="e">
        <f>Potentiale!R20</f>
        <v>#DIV/0!</v>
      </c>
      <c r="I26" s="46" t="e">
        <f>SUM(D26:H26)</f>
        <v>#DIV/0!</v>
      </c>
      <c r="L26" s="5" t="s">
        <v>43</v>
      </c>
      <c r="M26" s="39" t="e">
        <f>D26</f>
        <v>#DIV/0!</v>
      </c>
      <c r="N26" s="39" t="e">
        <f t="shared" ref="N26:Q27" si="0">M26+E26</f>
        <v>#DIV/0!</v>
      </c>
      <c r="O26" s="39" t="e">
        <f t="shared" si="0"/>
        <v>#DIV/0!</v>
      </c>
      <c r="P26" s="39" t="e">
        <f t="shared" si="0"/>
        <v>#DIV/0!</v>
      </c>
      <c r="Q26" s="39" t="e">
        <f t="shared" si="0"/>
        <v>#DIV/0!</v>
      </c>
    </row>
    <row r="27" spans="3:17" x14ac:dyDescent="0.25">
      <c r="C27" s="5" t="s">
        <v>28</v>
      </c>
      <c r="D27" s="39" t="e">
        <f>Omkostninger!R27</f>
        <v>#DIV/0!</v>
      </c>
      <c r="E27" s="39" t="e">
        <f>Omkostninger!R28</f>
        <v>#DIV/0!</v>
      </c>
      <c r="F27" s="39" t="e">
        <f>Omkostninger!R29</f>
        <v>#DIV/0!</v>
      </c>
      <c r="G27" s="39" t="e">
        <f>Omkostninger!R30</f>
        <v>#DIV/0!</v>
      </c>
      <c r="H27" s="39" t="e">
        <f>Omkostninger!R31</f>
        <v>#DIV/0!</v>
      </c>
      <c r="I27" s="46" t="e">
        <f>SUM(D27:H27)</f>
        <v>#DIV/0!</v>
      </c>
      <c r="L27" s="5" t="s">
        <v>28</v>
      </c>
      <c r="M27" s="39" t="e">
        <f>D27</f>
        <v>#DIV/0!</v>
      </c>
      <c r="N27" s="39" t="e">
        <f t="shared" si="0"/>
        <v>#DIV/0!</v>
      </c>
      <c r="O27" s="39" t="e">
        <f t="shared" si="0"/>
        <v>#DIV/0!</v>
      </c>
      <c r="P27" s="39" t="e">
        <f t="shared" si="0"/>
        <v>#DIV/0!</v>
      </c>
      <c r="Q27" s="39" t="e">
        <f t="shared" si="0"/>
        <v>#DIV/0!</v>
      </c>
    </row>
    <row r="28" spans="3:17" x14ac:dyDescent="0.25">
      <c r="C28" s="5" t="s">
        <v>55</v>
      </c>
      <c r="D28" s="39" t="e">
        <f>D26+D27</f>
        <v>#DIV/0!</v>
      </c>
      <c r="E28" s="39" t="e">
        <f>E26+E27</f>
        <v>#DIV/0!</v>
      </c>
      <c r="F28" s="39" t="e">
        <f t="shared" ref="F28:I28" si="1">F26+F27</f>
        <v>#DIV/0!</v>
      </c>
      <c r="G28" s="39" t="e">
        <f t="shared" si="1"/>
        <v>#DIV/0!</v>
      </c>
      <c r="H28" s="39" t="e">
        <f t="shared" si="1"/>
        <v>#DIV/0!</v>
      </c>
      <c r="I28" s="46" t="e">
        <f t="shared" si="1"/>
        <v>#DIV/0!</v>
      </c>
      <c r="L28" s="5" t="s">
        <v>55</v>
      </c>
      <c r="M28" s="39" t="e">
        <f>M26+M27</f>
        <v>#DIV/0!</v>
      </c>
      <c r="N28" s="39" t="e">
        <f>N26+N27</f>
        <v>#DIV/0!</v>
      </c>
      <c r="O28" s="39" t="e">
        <f t="shared" ref="O28" si="2">O26+O27</f>
        <v>#DIV/0!</v>
      </c>
      <c r="P28" s="39" t="e">
        <f t="shared" ref="P28" si="3">P26+P27</f>
        <v>#DIV/0!</v>
      </c>
      <c r="Q28" s="39" t="e">
        <f t="shared" ref="Q28" si="4">Q26+Q27</f>
        <v>#DIV/0!</v>
      </c>
    </row>
  </sheetData>
  <sheetProtection sheet="1" objects="1" scenarios="1"/>
  <mergeCells count="5">
    <mergeCell ref="B2:R2"/>
    <mergeCell ref="B3:J3"/>
    <mergeCell ref="K3:R3"/>
    <mergeCell ref="C24:I24"/>
    <mergeCell ref="L24:Q2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F0961E64779D3740A383EEE6B0BE58ED" ma:contentTypeVersion="1" ma:contentTypeDescription="GetOrganized dokument" ma:contentTypeScope="" ma:versionID="d24974f4bd6156ebe2023268613824d6">
  <xsd:schema xmlns:xsd="http://www.w3.org/2001/XMLSchema" xmlns:xs="http://www.w3.org/2001/XMLSchema" xmlns:p="http://schemas.microsoft.com/office/2006/metadata/properties" xmlns:ns1="http://schemas.microsoft.com/sharepoint/v3" xmlns:ns2="FCE5029E-06E9-41EC-80DF-0FAAEA66D3BB" targetNamespace="http://schemas.microsoft.com/office/2006/metadata/properties" ma:root="true" ma:fieldsID="7f8b383cddc8db5214aa1c555f273e2f" ns1:_="" ns2:_="">
    <xsd:import namespace="http://schemas.microsoft.com/sharepoint/v3"/>
    <xsd:import namespace="FCE5029E-06E9-41EC-80DF-0FAAEA66D3BB"/>
    <xsd:element name="properties">
      <xsd:complexType>
        <xsd:sequence>
          <xsd:element name="documentManagement">
            <xsd:complexType>
              <xsd:all>
                <xsd:element ref="ns2:Dokumenttype"/>
                <xsd:element ref="ns2:DocumentDescription" minOccurs="0"/>
                <xsd:element ref="ns2:CCMAgendaDocumentStatus" minOccurs="0"/>
                <xsd:element ref="ns2:CCMAgendaStatus" minOccurs="0"/>
                <xsd:element ref="ns2:CCMMeetingCaseLink" minOccurs="0"/>
                <xsd:element ref="ns2:AgendaStatusIcon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2:CCMMeetingCaseId" minOccurs="0"/>
                <xsd:element ref="ns2:CCMMeetingCaseInstanceId" minOccurs="0"/>
                <xsd:element ref="ns2:CCMAgendaItemId" minOccurs="0"/>
                <xsd:element ref="ns1:CCMTemplateID" minOccurs="0"/>
                <xsd:element ref="ns1:CCMVisualId" minOccurs="0"/>
                <xsd:element ref="ns1:CCMConversation" minOccurs="0"/>
                <xsd:element ref="ns1:CCMOriginal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14" nillable="true" ma:displayName="Sags ID" ma:default="Tildeler" ma:internalName="CaseID" ma:readOnly="true">
      <xsd:simpleType>
        <xsd:restriction base="dms:Text"/>
      </xsd:simpleType>
    </xsd:element>
    <xsd:element name="DocID" ma:index="15" nillable="true" ma:displayName="Dok ID" ma:default="Tildeler" ma:internalName="DocID" ma:readOnly="true">
      <xsd:simpleType>
        <xsd:restriction base="dms:Text"/>
      </xsd:simpleType>
    </xsd:element>
    <xsd:element name="Finalized" ma:index="16" nillable="true" ma:displayName="Endeligt" ma:default="False" ma:internalName="Finalized" ma:readOnly="true">
      <xsd:simpleType>
        <xsd:restriction base="dms:Boolean"/>
      </xsd:simpleType>
    </xsd:element>
    <xsd:element name="Related" ma:index="17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8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9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0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21" nillable="true" ma:displayName="Skabelon navn" ma:internalName="CCMTemplateName" ma:readOnly="true">
      <xsd:simpleType>
        <xsd:restriction base="dms:Text"/>
      </xsd:simpleType>
    </xsd:element>
    <xsd:element name="CCMTemplateVersion" ma:index="22" nillable="true" ma:displayName="Skabelon version" ma:internalName="CCMTemplateVersion" ma:readOnly="true">
      <xsd:simpleType>
        <xsd:restriction base="dms:Text"/>
      </xsd:simpleType>
    </xsd:element>
    <xsd:element name="CCMSystemID" ma:index="23" nillable="true" ma:displayName="CCMSystemID" ma:hidden="true" ma:internalName="CCMSystemID" ma:readOnly="true">
      <xsd:simpleType>
        <xsd:restriction base="dms:Text"/>
      </xsd:simpleType>
    </xsd:element>
    <xsd:element name="WasEncrypted" ma:index="24" nillable="true" ma:displayName="Krypteret" ma:default="False" ma:internalName="WasEncrypted" ma:readOnly="true">
      <xsd:simpleType>
        <xsd:restriction base="dms:Boolean"/>
      </xsd:simpleType>
    </xsd:element>
    <xsd:element name="WasSigned" ma:index="25" nillable="true" ma:displayName="Signeret" ma:default="False" ma:internalName="WasSigned" ma:readOnly="true">
      <xsd:simpleType>
        <xsd:restriction base="dms:Boolean"/>
      </xsd:simpleType>
    </xsd:element>
    <xsd:element name="MailHasAttachments" ma:index="26" nillable="true" ma:displayName="E-mail har vedhæftede filer" ma:default="False" ma:internalName="MailHasAttachments" ma:readOnly="true">
      <xsd:simpleType>
        <xsd:restriction base="dms:Boolean"/>
      </xsd:simpleType>
    </xsd:element>
    <xsd:element name="CCMTemplateID" ma:index="31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VisualId" ma:index="32" nillable="true" ma:displayName="Sags ID" ma:default="Tildeler" ma:internalName="CCMVisualId" ma:readOnly="true">
      <xsd:simpleType>
        <xsd:restriction base="dms:Text"/>
      </xsd:simpleType>
    </xsd:element>
    <xsd:element name="CCMConversation" ma:index="33" nillable="true" ma:displayName="Samtale" ma:internalName="CCMConversation" ma:readOnly="true">
      <xsd:simpleType>
        <xsd:restriction base="dms:Text"/>
      </xsd:simpleType>
    </xsd:element>
    <xsd:element name="CCMOriginalDocID" ma:index="35" nillable="true" ma:displayName="Originalt Dok ID" ma:description="" ma:internalName="CCMOriginal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5029E-06E9-41EC-80DF-0FAAEA66D3BB" elementFormDefault="qualified">
    <xsd:import namespace="http://schemas.microsoft.com/office/2006/documentManagement/types"/>
    <xsd:import namespace="http://schemas.microsoft.com/office/infopath/2007/PartnerControls"/>
    <xsd:element name="Dokumenttype" ma:index="2" ma:displayName="Dokumenttype" ma:default="Notat" ma:format="Dropdown" ma:internalName="Dokumenttype">
      <xsd:simpleType>
        <xsd:restriction base="dms:Choice">
          <xsd:enumeration value="Administrativ information"/>
          <xsd:enumeration value="Andet dokument"/>
          <xsd:enumeration value="Brev"/>
          <xsd:enumeration value="Centralt modtaget post"/>
          <xsd:enumeration value="Dagsorden"/>
          <xsd:enumeration value="Fremstilling"/>
          <xsd:enumeration value="Høringssvar"/>
          <xsd:enumeration value="Kontrakt"/>
          <xsd:enumeration value="Notat"/>
          <xsd:enumeration value="Overenskomst"/>
          <xsd:enumeration value="Presseberedskab"/>
          <xsd:enumeration value="Pressemeddelelse"/>
          <xsd:enumeration value="Rapport"/>
          <xsd:enumeration value="Referat"/>
          <xsd:enumeration value="Tale"/>
          <xsd:enumeration value="Temadrøftelse"/>
          <xsd:enumeration value="Projektbeskrivelse"/>
          <xsd:enumeration value="Analysenotat"/>
        </xsd:restriction>
      </xsd:simpleType>
    </xsd:element>
    <xsd:element name="DocumentDescription" ma:index="3" nillable="true" ma:displayName="Beskrivelse" ma:internalName="DocumentDescription">
      <xsd:simpleType>
        <xsd:restriction base="dms:Note">
          <xsd:maxLength value="255"/>
        </xsd:restriction>
      </xsd:simpleType>
    </xsd:element>
    <xsd:element name="CCMAgendaDocumentStatus" ma:index="4" nillable="true" ma:displayName="Status  for manchet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5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6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7" nillable="true" ma:displayName="." ma:internalName="AgendaStatusIcon" ma:readOnly="false">
      <xsd:simpleType>
        <xsd:restriction base="dms:Unknown"/>
      </xsd:simpleType>
    </xsd:element>
    <xsd:element name="CCMMeetingCaseId" ma:index="2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2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29" nillable="true" ma:displayName="CCMAgendaItemId" ma:decimals="0" ma:hidden="true" ma:internalName="CCMAgendaItem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escription xmlns="FCE5029E-06E9-41EC-80DF-0FAAEA66D3BB" xsi:nil="true"/>
    <AgendaStatusIcon xmlns="FCE5029E-06E9-41EC-80DF-0FAAEA66D3BB" xsi:nil="true"/>
    <CCMMeetingCaseLink xmlns="FCE5029E-06E9-41EC-80DF-0FAAEA66D3BB">
      <Url xsi:nil="true"/>
      <Description xsi:nil="true"/>
    </CCMMeetingCaseLink>
    <CCMMeetingCaseId xmlns="FCE5029E-06E9-41EC-80DF-0FAAEA66D3BB" xsi:nil="true"/>
    <CCMAgendaStatus xmlns="FCE5029E-06E9-41EC-80DF-0FAAEA66D3BB" xsi:nil="true"/>
    <Dokumenttype xmlns="FCE5029E-06E9-41EC-80DF-0FAAEA66D3BB">Notat</Dokumenttype>
    <CCMAgendaDocumentStatus xmlns="FCE5029E-06E9-41EC-80DF-0FAAEA66D3BB" xsi:nil="true"/>
    <CCMMeetingCaseInstanceId xmlns="FCE5029E-06E9-41EC-80DF-0FAAEA66D3BB" xsi:nil="true"/>
    <CCMAgendaItemId xmlns="FCE5029E-06E9-41EC-80DF-0FAAEA66D3BB" xsi:nil="true"/>
    <DocID xmlns="http://schemas.microsoft.com/sharepoint/v3">2741862</DocID>
    <LocalAttachment xmlns="http://schemas.microsoft.com/sharepoint/v3">false</LocalAttachment>
    <CaseRecordNumber xmlns="http://schemas.microsoft.com/sharepoint/v3">0</CaseRecordNumber>
    <CaseID xmlns="http://schemas.microsoft.com/sharepoint/v3">SAG-2019-01804</CaseID>
    <RegistrationDate xmlns="http://schemas.microsoft.com/sharepoint/v3" xsi:nil="true"/>
    <Related xmlns="http://schemas.microsoft.com/sharepoint/v3">false</Related>
    <CCMSystemID xmlns="http://schemas.microsoft.com/sharepoint/v3">ca7dc1c5-fc98-48bd-8345-b1ffede9fa82</CCMSystemID>
    <CCMVisualId xmlns="http://schemas.microsoft.com/sharepoint/v3">SAG-2019-01804</CCMVisualId>
    <Finalized xmlns="http://schemas.microsoft.com/sharepoint/v3">false</Finalized>
    <CCMTemplateID xmlns="http://schemas.microsoft.com/sharepoint/v3">0</CCMTemplate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2837AB-F12F-405E-B36D-C510FC9FDA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E5029E-06E9-41EC-80DF-0FAAEA66D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3AF86C-07AD-4A54-A8DD-ED680CF6AE7F}">
  <ds:schemaRefs>
    <ds:schemaRef ds:uri="http://schemas.microsoft.com/office/2006/documentManagement/types"/>
    <ds:schemaRef ds:uri="http://schemas.microsoft.com/office/2006/metadata/properties"/>
    <ds:schemaRef ds:uri="FCE5029E-06E9-41EC-80DF-0FAAEA66D3BB"/>
    <ds:schemaRef ds:uri="http://purl.org/dc/elements/1.1/"/>
    <ds:schemaRef ds:uri="http://purl.org/dc/dcmitype/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840D2E-91BD-437E-B60E-7F804F164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Indhold og vejledning</vt:lpstr>
      <vt:lpstr>BC-Parametre</vt:lpstr>
      <vt:lpstr>Omkostninger</vt:lpstr>
      <vt:lpstr>Potentiale</vt:lpstr>
      <vt:lpstr>Output</vt:lpstr>
    </vt:vector>
  </TitlesOfParts>
  <Company>KL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udkast skærmbesøg bostøtte</dc:title>
  <dc:creator>Morten Møller Hørlyck</dc:creator>
  <cp:lastModifiedBy>Morten Møller Hørlyck</cp:lastModifiedBy>
  <dcterms:created xsi:type="dcterms:W3CDTF">2019-02-14T10:18:38Z</dcterms:created>
  <dcterms:modified xsi:type="dcterms:W3CDTF">2019-05-02T07:20:22Z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0x010100AC085CFC53BC46CEA2EADE194AD9D48200F0961E64779D3740A383EEE6B0BE58ED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CMSystem">
    <vt:lpwstr> </vt:lpwstr>
  </property>
  <property fmtid="{D5CDD505-2E9C-101B-9397-08002B2CF9AE}" pid="8" name="CCMEventContext">
    <vt:lpwstr>daafef84-b553-4df9-b592-9877443dc68e</vt:lpwstr>
  </property>
</Properties>
</file>