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l365-my.sharepoint.com/personal/makr_kl_dk/Documents/Dokumenter/AI til borgerkommunikation/"/>
    </mc:Choice>
  </mc:AlternateContent>
  <xr:revisionPtr revIDLastSave="0" documentId="8_{123D25C6-10CA-4A45-B558-43F28A89EF67}" xr6:coauthVersionLast="47" xr6:coauthVersionMax="47" xr10:uidLastSave="{00000000-0000-0000-0000-000000000000}"/>
  <bookViews>
    <workbookView xWindow="-120" yWindow="-120" windowWidth="29040" windowHeight="15720" xr2:uid="{7F3E7047-141D-4F59-80B3-2D990D7EE191}"/>
  </bookViews>
  <sheets>
    <sheet name="Introduktion" sheetId="5" r:id="rId1"/>
    <sheet name="Registrering" sheetId="1" r:id="rId2"/>
    <sheet name="Dashboard" sheetId="2" r:id="rId3"/>
    <sheet name="Lister" sheetId="3" r:id="rId4"/>
    <sheet name="Beregninger" sheetId="4" r:id="rId5"/>
  </sheets>
  <definedNames>
    <definedName name="Medarbejderliste">Lister!$D$2:$D$60</definedName>
    <definedName name="Udsnit_Alvorlighed">#N/A</definedName>
    <definedName name="Udsnit_Fejltype">#N/A</definedName>
    <definedName name="Udsnit_Medarbejder">#N/A</definedName>
    <definedName name="Udsnit_Status">#N/A</definedName>
    <definedName name="Udsnit_Uge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6"/>
        <x14:slicerCache r:id="rId7"/>
        <x14:slicerCache r:id="rId8"/>
        <x14:slicerCache r:id="rId9"/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" i="3" l="1" a="1"/>
  <c r="D2" i="3" s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D4" i="4"/>
  <c r="B12" i="4"/>
  <c r="C12" i="4" s="1"/>
  <c r="B14" i="4"/>
  <c r="C14" i="4" s="1"/>
  <c r="B15" i="4"/>
  <c r="C15" i="4" s="1"/>
  <c r="B9" i="4"/>
  <c r="C9" i="4" s="1"/>
  <c r="G8" i="4"/>
  <c r="H8" i="4" s="1"/>
  <c r="G7" i="4"/>
  <c r="H7" i="4" s="1"/>
  <c r="G6" i="4"/>
  <c r="H6" i="4" s="1"/>
  <c r="G5" i="4"/>
  <c r="H5" i="4" s="1"/>
  <c r="G4" i="4"/>
  <c r="H4" i="4" s="1"/>
  <c r="V3" i="4"/>
  <c r="U3" i="4"/>
  <c r="T3" i="4"/>
  <c r="S3" i="4"/>
  <c r="R3" i="4"/>
  <c r="K8" i="4"/>
  <c r="K7" i="4"/>
  <c r="K6" i="4"/>
  <c r="K5" i="4"/>
  <c r="K4" i="4"/>
  <c r="A15" i="4"/>
  <c r="A14" i="4"/>
  <c r="A13" i="4"/>
  <c r="A12" i="4"/>
  <c r="A11" i="4"/>
  <c r="A10" i="4"/>
  <c r="A9" i="4"/>
  <c r="A8" i="4"/>
  <c r="A7" i="4"/>
  <c r="A6" i="4"/>
  <c r="A5" i="4"/>
  <c r="A4" i="4"/>
  <c r="B10" i="4"/>
  <c r="C10" i="4" s="1"/>
  <c r="E4" i="4" l="1"/>
  <c r="I4" i="4"/>
  <c r="I8" i="4"/>
  <c r="B4" i="4"/>
  <c r="C4" i="4" s="1"/>
  <c r="L5" i="4"/>
  <c r="T4" i="4"/>
  <c r="I5" i="4"/>
  <c r="B13" i="4"/>
  <c r="C13" i="4" s="1"/>
  <c r="B8" i="4"/>
  <c r="C8" i="4" s="1"/>
  <c r="L4" i="4"/>
  <c r="D5" i="4"/>
  <c r="B6" i="4"/>
  <c r="C6" i="4" s="1"/>
  <c r="S4" i="4"/>
  <c r="L6" i="4"/>
  <c r="U4" i="4"/>
  <c r="L7" i="4"/>
  <c r="J5" i="2"/>
  <c r="R4" i="4"/>
  <c r="B7" i="4"/>
  <c r="C7" i="4" s="1"/>
  <c r="B11" i="4"/>
  <c r="C11" i="4" s="1"/>
  <c r="I7" i="4"/>
  <c r="E5" i="4" l="1"/>
  <c r="F5" i="4"/>
  <c r="D6" i="4"/>
  <c r="E6" i="4" l="1"/>
  <c r="F6" i="4"/>
  <c r="D7" i="4"/>
  <c r="E7" i="4" l="1"/>
  <c r="F7" i="4"/>
  <c r="D8" i="4"/>
  <c r="E8" i="4" l="1"/>
  <c r="F8" i="4"/>
  <c r="D9" i="4"/>
  <c r="E9" i="4" l="1"/>
  <c r="F9" i="4"/>
  <c r="D10" i="4"/>
  <c r="F10" i="4" l="1"/>
  <c r="E10" i="4"/>
  <c r="D11" i="4"/>
  <c r="E11" i="4" l="1"/>
  <c r="F11" i="4"/>
  <c r="D12" i="4"/>
  <c r="E12" i="4" l="1"/>
  <c r="F12" i="4"/>
  <c r="D13" i="4"/>
  <c r="E13" i="4" l="1"/>
  <c r="F13" i="4"/>
  <c r="D14" i="4"/>
  <c r="E14" i="4" l="1"/>
  <c r="F14" i="4"/>
  <c r="D15" i="4"/>
  <c r="E15" i="4" l="1"/>
  <c r="F15" i="4"/>
  <c r="D16" i="4"/>
  <c r="F16" i="4" l="1"/>
  <c r="E16" i="4"/>
  <c r="D17" i="4"/>
  <c r="E17" i="4" l="1"/>
  <c r="F17" i="4"/>
  <c r="D18" i="4"/>
  <c r="E18" i="4" l="1"/>
  <c r="F18" i="4"/>
  <c r="D19" i="4"/>
  <c r="E19" i="4" l="1"/>
  <c r="F19" i="4"/>
  <c r="B5" i="4"/>
  <c r="C5" i="4" s="1"/>
  <c r="D5" i="2"/>
  <c r="F4" i="4"/>
  <c r="P5" i="2"/>
  <c r="G5" i="2"/>
  <c r="L8" i="4"/>
  <c r="M5" i="2"/>
  <c r="I6" i="4"/>
  <c r="V4" i="4"/>
  <c r="N8" i="4" l="1"/>
  <c r="O6" i="4"/>
  <c r="O5" i="4"/>
  <c r="N6" i="4"/>
  <c r="N7" i="4"/>
  <c r="O8" i="4"/>
  <c r="O4" i="4"/>
  <c r="N5" i="4"/>
  <c r="N4" i="4"/>
  <c r="O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Christoffer Lindved Dithmer</author>
  </authors>
  <commentList>
    <comment ref="I6" authorId="0" shapeId="0" xr:uid="{8B6B8625-D72B-49CE-930E-E09F51EABD70}">
      <text>
        <r>
          <rPr>
            <b/>
            <sz val="9"/>
            <color indexed="81"/>
            <rFont val="Tahoma"/>
            <charset val="1"/>
          </rPr>
          <t>Christoffer Lindved Dithmer:</t>
        </r>
        <r>
          <rPr>
            <sz val="9"/>
            <color indexed="81"/>
            <rFont val="Tahoma"/>
            <charset val="1"/>
          </rPr>
          <t xml:space="preserve">
Udfyldes af AI-løsningens projektejer.</t>
        </r>
      </text>
    </comment>
    <comment ref="J6" authorId="0" shapeId="0" xr:uid="{206FF66B-0A48-4070-B896-F0BF86A7B7F5}">
      <text>
        <r>
          <rPr>
            <b/>
            <sz val="9"/>
            <color indexed="81"/>
            <rFont val="Tahoma"/>
            <charset val="1"/>
          </rPr>
          <t>Christoffer Lindved Dithmer:</t>
        </r>
        <r>
          <rPr>
            <sz val="9"/>
            <color indexed="81"/>
            <rFont val="Tahoma"/>
            <charset val="1"/>
          </rPr>
          <t xml:space="preserve">
Hjælpekolonne: 1 = rækken er synlig med de valgte slicer-filtre. Dashboardet regner kun på synlige rækker.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Christoffer Lindved Dithmer</author>
  </authors>
  <commentList>
    <comment ref="D1" authorId="0" shapeId="0" xr:uid="{2786D2BE-2440-4FC7-9E89-B87031230D24}">
      <text>
        <r>
          <rPr>
            <b/>
            <sz val="9"/>
            <color indexed="81"/>
            <rFont val="Tahoma"/>
            <family val="2"/>
          </rPr>
          <t>Christoffer Lindved Dithmer:</t>
        </r>
        <r>
          <rPr>
            <sz val="9"/>
            <color indexed="81"/>
            <rFont val="Tahoma"/>
            <family val="2"/>
          </rPr>
          <t xml:space="preserve">
Formlen i D2 samler basislisten i kolonne F med alle navne, der er brugt i tabellen Fejllog, fjerner dubletter og sorterer dem. Skriv aldrig direkte i D – skriv i kolonne F.</t>
        </r>
      </text>
    </comment>
    <comment ref="F1" authorId="0" shapeId="0" xr:uid="{F59655E8-5E1E-46D9-B1C9-449578A54434}">
      <text>
        <r>
          <rPr>
            <b/>
            <sz val="9"/>
            <color indexed="81"/>
            <rFont val="Tahoma"/>
            <family val="2"/>
          </rPr>
          <t>Christoffer Lindved Dithmer:</t>
        </r>
        <r>
          <rPr>
            <sz val="9"/>
            <color indexed="81"/>
            <rFont val="Tahoma"/>
            <family val="2"/>
          </rPr>
          <t xml:space="preserve">
Skriv her, hvis et navn skal kunne vælges, før personen har registreret sin første fejl.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<sst xmlns="http://schemas.openxmlformats.org/spreadsheetml/2006/main" count="111" uniqueCount="100">
  <si>
    <t>Fejltype</t>
  </si>
  <si>
    <t>Alvorlighed</t>
  </si>
  <si>
    <t>Status</t>
  </si>
  <si>
    <t>Faktuelle fejl</t>
  </si>
  <si>
    <t>Manglende kildehenvisning</t>
  </si>
  <si>
    <t>Manglende data</t>
  </si>
  <si>
    <t>Forkert lovgivning</t>
  </si>
  <si>
    <t>For upræcist svar</t>
  </si>
  <si>
    <t>For langt svar</t>
  </si>
  <si>
    <t>For kort svar</t>
  </si>
  <si>
    <t>Forkert tone</t>
  </si>
  <si>
    <t>Forkert målgruppe</t>
  </si>
  <si>
    <t>Ignorerede instruktion</t>
  </si>
  <si>
    <t>Sikkerhedsproblem</t>
  </si>
  <si>
    <t>Andet</t>
  </si>
  <si>
    <t>Ny fejl</t>
  </si>
  <si>
    <t>Under analyse</t>
  </si>
  <si>
    <t>Rettelse igangsat</t>
  </si>
  <si>
    <t>Testes</t>
  </si>
  <si>
    <t>Lukket</t>
  </si>
  <si>
    <t>Alvorlighedsskala: 1 = ubetydelig · 3 = væsentlig · 5 = kritisk</t>
  </si>
  <si>
    <t>Registrering af fejl og forbedringsforslag</t>
  </si>
  <si>
    <t>Medarbejdere registrerer fejl, uhensigtsmæssige svar og forbedringsforslag, når AI-løsningen ikke lever op til forventningerne. Registreringen anvendes efterfølgende af AI-løsningens projektejer til analyse og forbedring.</t>
  </si>
  <si>
    <t>Medarbejder</t>
  </si>
  <si>
    <t>Uge</t>
  </si>
  <si>
    <t>Synlig (filter)</t>
  </si>
  <si>
    <t>Beregningsgrundlag til dashboardet – opdateres automatisk ud fra tabellen Fejllog og de valgte slicer-filtre</t>
  </si>
  <si>
    <t>Antal</t>
  </si>
  <si>
    <t>Rang-hjælp</t>
  </si>
  <si>
    <t>Top forbedringsområde</t>
  </si>
  <si>
    <t>Workflow</t>
  </si>
  <si>
    <t>Alle registreringer</t>
  </si>
  <si>
    <t>Dashboard – Overblik over fejl og forbedringsområder</t>
  </si>
  <si>
    <t>AI-løsningens projektejer bruger dashboardet til at finde mønstre, prioritere forbedringer og følge status. Brug udsnitsværktøjerne til venstre til at filtrere.</t>
  </si>
  <si>
    <t>📋  Registrerede fejl</t>
  </si>
  <si>
    <t>Antal registreringer i alt</t>
  </si>
  <si>
    <t>🕐  Åbne fejl</t>
  </si>
  <si>
    <t>Ikke lukkede endnu</t>
  </si>
  <si>
    <t>⚠  Kritiske fejl (4-5)</t>
  </si>
  <si>
    <t>Kræver hurtig handling</t>
  </si>
  <si>
    <t>✔  Lukkede fejl</t>
  </si>
  <si>
    <t>Rettet og verificeret</t>
  </si>
  <si>
    <t>📊  Gns. alvorlighed</t>
  </si>
  <si>
    <t>Skala 1-5</t>
  </si>
  <si>
    <t>FILTRE</t>
  </si>
  <si>
    <t>Ugenr.</t>
  </si>
  <si>
    <t>Nr.</t>
  </si>
  <si>
    <t>Noter navnet på den medarbejder, der har opdaget fejlen.</t>
  </si>
  <si>
    <t>Indsæt den instruktion eller besked, som blev skrevet til AI-løsningen.</t>
  </si>
  <si>
    <t>Angiv eventuelle vedhæftede filer, links, hjemmesider eller andet materiale, som AI-løsningen modtog sammen med prompten.</t>
  </si>
  <si>
    <t>Indsæt AI-løsningens svar på prompten.</t>
  </si>
  <si>
    <t>Beskriv, hvordan et korrekt eller bedre svar burde have set ud. Skriv gerne et konkret eksempel.</t>
  </si>
  <si>
    <t>Vælg den fejltype, der bedst beskriver fejlen i AI-løsningens svar.</t>
  </si>
  <si>
    <t>Vurder fejlens alvor på en skala fra 1-5, hvor 1 er en mindre fejl og 5 er en kritisk fejl.</t>
  </si>
  <si>
    <t>Status udfyldes af AI-løsningens projektejer.</t>
  </si>
  <si>
    <t>Noter den kalenderuge, hvor fejlen blev opdaget.</t>
  </si>
  <si>
    <t>Udfyldes ikke</t>
  </si>
  <si>
    <t>Vedhæftede datakilder (filer, hjemmnesider etc.)</t>
  </si>
  <si>
    <t>Prompt (input)</t>
  </si>
  <si>
    <t>AI's svar (output)</t>
  </si>
  <si>
    <t>Dit ønskede svar fra AI</t>
  </si>
  <si>
    <t>← Beregnet – skriv ikke her. Tilføj nye navne i kolonne F</t>
  </si>
  <si>
    <t>ℹ  De lyseblå felter udfyldes af medarbejderen/brugeren</t>
  </si>
  <si>
    <t>ℹ  De lilla felter udfyldes af AI-løsningens projektejer</t>
  </si>
  <si>
    <t>Navn (opdateres automatisk - I må ikke skrive her)</t>
  </si>
  <si>
    <t>Basisliste (faste navne - I kan skrive navne her )</t>
  </si>
  <si>
    <t>Evalueringsværktøj af AI-løsning</t>
  </si>
  <si>
    <t>Sådan bruger I værktøjet – læs denne side før første registrering</t>
  </si>
  <si>
    <t>Formål</t>
  </si>
  <si>
    <t>Hvad bruges arkene til?</t>
  </si>
  <si>
    <t>Medarbejdere registrerer fejl, uhensigtsmæssige svar og forbedringsforslag, når AI-løsningen ikke lever op til forventningerne. Registreringerne bruges af AI-løsningens projektejer til analyse og forbedring.</t>
  </si>
  <si>
    <t>Farveforklaring</t>
  </si>
  <si>
    <t xml:space="preserve">  Lyseblå felter</t>
  </si>
  <si>
    <t>Udfyldes af medarbejdere/brugere: Uge, Medarbejder, Prompt (input), Vedhæftede datakilder, AI's svar (output) og Dit ønskede svar fra AI.</t>
  </si>
  <si>
    <t xml:space="preserve">  Lilla felter</t>
  </si>
  <si>
    <t>Udfyldes af AI-løsningens projektejer: Fejltype, Alvorlighed og Status. Medarbejdere skal ikke skrive i disse felter.</t>
  </si>
  <si>
    <t xml:space="preserve">  Grå og grønne felter</t>
  </si>
  <si>
    <t>Hjælpe- og beregningsfelter, som opdateres automatisk (fx kolonnen „Synlig (filter)“ og navnelisten). Skriv ikke i dem.</t>
  </si>
  <si>
    <t>Sådan gør I</t>
  </si>
  <si>
    <t>1. Registrer en fejl</t>
  </si>
  <si>
    <t>Gå til arket „Registrering“ og udfyld en ny række i de lyseblå kolonner. Én række = én fejl. Teksten under hver kolonneoverskrift forklarer, hvad feltet skal indeholde.</t>
  </si>
  <si>
    <t>2. Vælg medarbejder</t>
  </si>
  <si>
    <t>Skriv blot et navn i kolonnen „Medarbejder“, fx „Christoffer“. Navnet bliver herefter oprettet i listen, så det næste gang kan vælges direkte via pilen i feltet.</t>
  </si>
  <si>
    <t>3. Faste navne (valgfrit)</t>
  </si>
  <si>
    <t>Vil I have en fast række navne at vælge mellem, skrives navnene i arket „Lister“ i kolonnen „Basisliste (faste navne)“. Navnene kan derefter vælges i „Registrering“, selv om personen endnu ikke har registreret en fejl.</t>
  </si>
  <si>
    <t>4. Projektejerens vurdering</t>
  </si>
  <si>
    <t>AI-løsningens projektejer udfylder de lilla kolonner: Fejltype, Alvorlighed (1 = ubetydelig · 3 = væsentlig · 5 = kritisk) og Status (fra „Ny fejl“ til „Lukket“).</t>
  </si>
  <si>
    <t>5. Få overblik</t>
  </si>
  <si>
    <t>Når registreringerne er udfyldt, viser arket „Dashboard“ overblikket: typer af fejl, antal registreringer, rettede fejl, alvorlighed og udvikling over tid.</t>
  </si>
  <si>
    <t>Arkene i mappen</t>
  </si>
  <si>
    <t>Registrering</t>
  </si>
  <si>
    <t>Her registreres fejl og forbedringsforslag. Medarbejdere udfylder lyseblåt, projektejeren udfylder lilla.</t>
  </si>
  <si>
    <t>Dashboard</t>
  </si>
  <si>
    <t>Samlet overblik over antal fejl, fejltyper, alvorlighed og status. Opdateres automatisk.</t>
  </si>
  <si>
    <t>Lister</t>
  </si>
  <si>
    <t>Valgmulighederne bag rullelisterne: fejltyper, alvorlighed, status og navne. Tilføj faste navne i kolonnen „Basisliste“.</t>
  </si>
  <si>
    <t>Beregninger</t>
  </si>
  <si>
    <t>Hjælpeark, der leverer tal til dashboardet. Her er det ikke nødvendigt at ændre noget.</t>
  </si>
  <si>
    <t>Gode råd</t>
  </si>
  <si>
    <t xml:space="preserve">Kopiér prompt og AI-svar ind ordret – det gør fejlen lettere at genskabe. Beskriv altid det ønskede svar, så projektejeren ved, hvad målet 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</si>
</sst>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rgb="FF461422"/>
      <name val="Aptos Narrow"/>
      <family val="2"/>
      <scheme val="minor"/>
    </font>
    <font>
      <sz val="11"/>
      <color rgb="FF141E4D"/>
      <name val="Aptos Narrow"/>
      <family val="2"/>
      <scheme val="minor"/>
    </font>
    <font>
      <b/>
      <sz val="20"/>
      <color rgb="FF141E4D"/>
      <name val="Aptos"/>
    </font>
    <font>
      <sz val="10"/>
      <color rgb="FF0A5564"/>
      <name val="Aptos Narrow"/>
      <family val="2"/>
      <scheme val="minor"/>
    </font>
    <font>
      <sz val="9"/>
      <color rgb="FF141E4D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FFFFFF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Aptos Narrow"/>
      <scheme val="minor"/>
    </font>
    <font>
      <b/>
      <sz val="10"/>
      <color rgb="FF8A8A8A"/>
      <name val="Aptos Narrow"/>
      <family val="2"/>
      <scheme val="minor"/>
    </font>
    <font>
      <sz val="10"/>
      <color rgb="FF8A8A8A"/>
      <name val="Aptos Narrow"/>
      <scheme val="minor"/>
    </font>
    <font>
      <b/>
      <sz val="10"/>
      <color rgb="FF141E4D"/>
      <name val="Aptos Narrow"/>
      <family val="2"/>
      <scheme val="minor"/>
    </font>
    <font>
      <b/>
      <sz val="12"/>
      <color rgb="FF141E4D"/>
      <name val="Aptos Narrow"/>
      <family val="2"/>
      <scheme val="minor"/>
    </font>
    <font>
      <b/>
      <sz val="20"/>
      <color rgb="FF141E4D"/>
      <name val="Aptos Narrow"/>
      <family val="2"/>
      <scheme val="minor"/>
    </font>
    <font>
      <b/>
      <sz val="26"/>
      <color rgb="FFFFFFFF"/>
      <name val="Aptos Narrow"/>
      <family val="2"/>
      <scheme val="minor"/>
    </font>
    <font>
      <sz val="9"/>
      <color rgb="FFFFFFFF"/>
      <name val="Aptos Narrow"/>
      <family val="2"/>
      <scheme val="minor"/>
    </font>
    <font>
      <b/>
      <sz val="26"/>
      <color rgb="FF141E4D"/>
      <name val="Aptos Narrow"/>
      <family val="2"/>
      <scheme val="minor"/>
    </font>
    <font>
      <b/>
      <sz val="9"/>
      <color rgb="FF0A5564"/>
      <name val="Aptos Narrow"/>
      <family val="2"/>
      <scheme val="minor"/>
    </font>
    <font>
      <sz val="9"/>
      <color indexed="81"/>
      <name val="Tahoma"/>
      <family val="2"/>
    </font>
    <font>
      <b/>
      <sz val="8.5"/>
      <color rgb="FF5A5A6E"/>
      <name val="Aptos Narrow"/>
      <family val="2"/>
      <scheme val="minor"/>
    </font>
    <font>
      <sz val="11"/>
      <color rgb="FF008000"/>
      <name val="Aptos Narrow"/>
      <family val="2"/>
      <scheme val="minor"/>
    </font>
    <font>
      <b/>
      <sz val="9"/>
      <color indexed="81"/>
      <name val="Tahoma"/>
      <family val="2"/>
    </font>
    <font>
      <b/>
      <i/>
      <sz val="9"/>
      <color rgb="FF8A8A8A"/>
      <name val="Aptos Narrow"/>
      <scheme val="minor"/>
    </font>
    <font>
      <sz val="11"/>
      <color rgb="FF0000FF"/>
      <name val="Aptos Narrow"/>
      <scheme val="minor"/>
    </font>
    <font>
      <i/>
      <sz val="9"/>
      <color rgb="FF141E4D"/>
      <name val="Aptos Narrow"/>
      <scheme val="minor"/>
    </font>
    <font>
      <i/>
      <sz val="9"/>
      <color rgb="FF008000"/>
      <name val="Aptos Narrow"/>
      <family val="2"/>
      <scheme val="minor"/>
    </font>
    <font>
      <b/>
      <sz val="22"/>
      <color rgb="FF141E4D"/>
      <name val="Aptos"/>
    </font>
    <font>
      <i/>
      <sz val="11"/>
      <color rgb="FF0A5564"/>
      <name val="Aptos Narrow"/>
      <scheme val="minor"/>
    </font>
    <font>
      <b/>
      <sz val="12"/>
      <color rgb="FFFFFFFF"/>
      <name val="Aptos Narrow"/>
      <scheme val="minor"/>
    </font>
    <font>
      <b/>
      <sz val="10"/>
      <color rgb="FF141E4D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41E4D"/>
        <bgColor indexed="64"/>
      </patternFill>
    </fill>
    <fill>
      <patternFill patternType="solid">
        <fgColor rgb="FFD0C6F0"/>
        <bgColor indexed="64"/>
      </patternFill>
    </fill>
    <fill>
      <patternFill patternType="solid">
        <fgColor rgb="FF461422"/>
        <bgColor indexed="64"/>
      </patternFill>
    </fill>
    <fill>
      <patternFill patternType="solid">
        <fgColor rgb="FF0A55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1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4F2"/>
        <bgColor indexed="64"/>
      </patternFill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11" fillId="2" borderId="0" xfId="0" applyFont="1" applyFill="1"/>
    <xf numFmtId="0" fontId="11" fillId="2" borderId="0" xfId="0" applyFont="1" applyFill="1" applyAlignment="1">
      <alignment horizontal="left" vertical="center"/>
    </xf>
    <xf numFmtId="0" fontId="12" fillId="0" borderId="0" xfId="0" applyFont="1"/>
    <xf numFmtId="0" fontId="14" fillId="2" borderId="0" xfId="0" applyFont="1" applyFill="1" applyAlignment="1">
      <alignment horizontal="left" vertical="center"/>
    </xf>
    <xf numFmtId="0" fontId="17" fillId="0" borderId="0" xfId="0" applyFont="1"/>
    <xf numFmtId="0" fontId="0" fillId="6" borderId="0" xfId="0" applyFill="1"/>
    <xf numFmtId="0" fontId="18" fillId="6" borderId="0" xfId="0" applyFont="1" applyFill="1"/>
    <xf numFmtId="0" fontId="7" fillId="6" borderId="0" xfId="0" applyFont="1" applyFill="1"/>
    <xf numFmtId="0" fontId="22" fillId="6" borderId="0" xfId="0" applyFont="1" applyFill="1"/>
    <xf numFmtId="0" fontId="1" fillId="8" borderId="0" xfId="0" applyFont="1" applyFill="1"/>
    <xf numFmtId="0" fontId="25" fillId="0" borderId="0" xfId="0" applyFont="1"/>
    <xf numFmtId="0" fontId="24" fillId="8" borderId="0" xfId="0" applyFont="1" applyFill="1" applyAlignment="1">
      <alignment horizontal="left" vertical="top" wrapText="1"/>
    </xf>
    <xf numFmtId="0" fontId="24" fillId="9" borderId="0" xfId="0" applyFont="1" applyFill="1" applyAlignment="1">
      <alignment horizontal="left" vertical="top" wrapText="1"/>
    </xf>
    <xf numFmtId="0" fontId="12" fillId="9" borderId="6" xfId="0" applyFont="1" applyFill="1" applyBorder="1" applyAlignment="1">
      <alignment vertical="top" wrapText="1"/>
    </xf>
    <xf numFmtId="0" fontId="13" fillId="9" borderId="6" xfId="0" applyFont="1" applyFill="1" applyBorder="1" applyAlignment="1">
      <alignment vertical="top" wrapText="1"/>
    </xf>
    <xf numFmtId="1" fontId="13" fillId="9" borderId="6" xfId="0" applyNumberFormat="1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left" vertical="top" wrapText="1"/>
    </xf>
    <xf numFmtId="0" fontId="13" fillId="3" borderId="6" xfId="0" applyFont="1" applyFill="1" applyBorder="1" applyAlignment="1">
      <alignment vertical="top" wrapText="1"/>
    </xf>
    <xf numFmtId="0" fontId="13" fillId="3" borderId="6" xfId="0" applyFont="1" applyFill="1" applyBorder="1" applyAlignment="1">
      <alignment horizontal="center" vertical="top" wrapText="1"/>
    </xf>
    <xf numFmtId="0" fontId="15" fillId="8" borderId="6" xfId="0" applyFont="1" applyFill="1" applyBorder="1" applyAlignment="1">
      <alignment horizontal="center" vertical="top" wrapText="1"/>
    </xf>
    <xf numFmtId="0" fontId="27" fillId="2" borderId="0" xfId="0" applyFont="1" applyFill="1"/>
    <xf numFmtId="0" fontId="28" fillId="0" borderId="0" xfId="0" applyFont="1"/>
    <xf numFmtId="0" fontId="30" fillId="0" borderId="0" xfId="0" applyFont="1"/>
    <xf numFmtId="0" fontId="34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4" fillId="9" borderId="0" xfId="0" applyFont="1" applyFill="1" applyAlignment="1">
      <alignment vertical="top" wrapText="1"/>
    </xf>
    <xf numFmtId="0" fontId="34" fillId="3" borderId="0" xfId="0" applyFont="1" applyFill="1" applyAlignment="1">
      <alignment vertical="top" wrapText="1"/>
    </xf>
    <xf numFmtId="0" fontId="34" fillId="10" borderId="0" xfId="0" applyFont="1" applyFill="1" applyAlignment="1">
      <alignment vertical="top" wrapText="1"/>
    </xf>
    <xf numFmtId="0" fontId="13" fillId="9" borderId="0" xfId="0" applyFont="1" applyFill="1" applyAlignment="1">
      <alignment vertical="top" wrapText="1"/>
    </xf>
    <xf numFmtId="0" fontId="31" fillId="0" borderId="0" xfId="0" applyFont="1"/>
    <xf numFmtId="0" fontId="32" fillId="0" borderId="0" xfId="0" applyFont="1"/>
    <xf numFmtId="0" fontId="3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29" fillId="9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164" fontId="21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" fontId="19" fillId="4" borderId="4" xfId="0" applyNumberFormat="1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" fontId="21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19" fillId="5" borderId="4" xfId="0" applyNumberFormat="1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b/>
        <i val="0"/>
        <color rgb="FF141E4D"/>
      </font>
      <fill>
        <patternFill patternType="solid">
          <fgColor indexed="64"/>
          <bgColor rgb="FFD0C6F0"/>
        </patternFill>
      </fill>
    </dxf>
    <dxf>
      <font>
        <b/>
        <i val="0"/>
        <color rgb="FFFFFFFF"/>
      </font>
      <fill>
        <patternFill patternType="solid">
          <fgColor indexed="64"/>
          <bgColor rgb="FF0A5564"/>
        </patternFill>
      </fill>
    </dxf>
    <dxf>
      <font>
        <b/>
        <i val="0"/>
        <color rgb="FF141E4D"/>
      </font>
      <fill>
        <patternFill patternType="solid">
          <fgColor indexed="64"/>
          <bgColor rgb="FFE8B23A"/>
        </patternFill>
      </fill>
    </dxf>
    <dxf>
      <font>
        <b/>
        <i val="0"/>
        <color rgb="FFFFFFFF"/>
      </font>
      <fill>
        <patternFill patternType="solid">
          <fgColor indexed="64"/>
          <bgColor rgb="FFD97A2B"/>
        </patternFill>
      </fill>
    </dxf>
    <dxf>
      <font>
        <b/>
        <i val="0"/>
        <color rgb="FFFFFFFF"/>
      </font>
      <fill>
        <patternFill patternType="solid">
          <fgColor indexed="64"/>
          <bgColor rgb="FF461422"/>
        </patternFill>
      </fill>
    </dxf>
    <dxf>
      <font>
        <b/>
        <i val="0"/>
        <color rgb="FFFFFFFF"/>
      </font>
      <fill>
        <patternFill patternType="solid">
          <fgColor indexed="64"/>
          <bgColor rgb="FF461422"/>
        </patternFill>
      </fill>
    </dxf>
    <dxf>
      <font>
        <b/>
        <i val="0"/>
        <color rgb="FFFFFFFF"/>
      </font>
      <fill>
        <patternFill patternType="solid">
          <fgColor indexed="64"/>
          <bgColor rgb="FFD97A2B"/>
        </patternFill>
      </fill>
    </dxf>
    <dxf>
      <font>
        <b/>
        <i val="0"/>
        <color rgb="FFFFFFFF"/>
      </font>
      <fill>
        <patternFill patternType="solid">
          <fgColor indexed="64"/>
          <bgColor rgb="FFE8B23A"/>
        </patternFill>
      </fill>
    </dxf>
    <dxf>
      <font>
        <b/>
        <i val="0"/>
        <color rgb="FFFFFFFF"/>
      </font>
      <fill>
        <patternFill patternType="solid">
          <fgColor indexed="64"/>
          <bgColor rgb="FF4E8F5F"/>
        </patternFill>
      </fill>
    </dxf>
    <dxf>
      <font>
        <b/>
        <i val="0"/>
        <color rgb="FFFFFFFF"/>
      </font>
      <fill>
        <patternFill patternType="solid">
          <fgColor indexed="64"/>
          <bgColor rgb="FF2E7D5B"/>
        </patternFill>
      </fill>
    </dxf>
    <dxf>
      <font>
        <sz val="10"/>
        <color rgb="FF8A8A8A"/>
        <name val="Aptos Narrow"/>
      </font>
      <fill>
        <patternFill patternType="solid">
          <fgColor indexed="64"/>
          <bgColor theme="0"/>
        </patternFill>
      </fill>
      <alignment horizontal="center" vertical="top" wrapText="1"/>
    </dxf>
    <dxf>
      <font>
        <sz val="10"/>
        <name val="Aptos Narrow"/>
      </font>
      <fill>
        <patternFill patternType="solid">
          <fgColor indexed="64"/>
          <bgColor rgb="FFD0C6F0"/>
        </patternFill>
      </fill>
      <alignment horizontal="center" vertical="top" wrapText="1"/>
    </dxf>
    <dxf>
      <font>
        <sz val="10"/>
        <name val="Aptos Narrow"/>
      </font>
      <fill>
        <patternFill patternType="solid">
          <fgColor indexed="64"/>
          <bgColor rgb="FFD0C6F0"/>
        </patternFill>
      </fill>
      <alignment horizontal="center" vertical="top" wrapText="1"/>
    </dxf>
    <dxf>
      <font>
        <sz val="10"/>
        <name val="Aptos Narrow"/>
      </font>
      <fill>
        <patternFill patternType="solid">
          <fgColor indexed="64"/>
          <bgColor rgb="FFD0C6F0"/>
        </patternFill>
      </fill>
      <alignment vertical="top" wrapText="1"/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sz val="10"/>
        <name val="Aptos Narrow"/>
      </font>
      <numFmt numFmtId="1" formatCode="0"/>
      <fill>
        <patternFill patternType="solid">
          <fgColor indexed="64"/>
          <bgColor rgb="FFDCE4F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0"/>
        <name val="Aptos Narrow"/>
      </font>
      <fill>
        <patternFill patternType="solid">
          <fgColor indexed="64"/>
          <bgColor rgb="FFDCE4F2"/>
        </patternFill>
      </fill>
      <alignment vertical="top" wrapText="1"/>
    </dxf>
    <dxf>
      <font>
        <b/>
        <sz val="10"/>
        <color rgb="FFFFFFFF"/>
      </font>
      <fill>
        <patternFill patternType="solid">
          <fgColor indexed="64"/>
          <bgColor rgb="FF141E4D"/>
        </patternFill>
      </fill>
      <alignment horizontal="left" vertic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3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microsoft.com/office/2007/relationships/slicerCache" Target="slicerCaches/slicerCache2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microsoft.com/office/2007/relationships/slicerCache" Target="slicerCaches/slicerCache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microsoft.com/office/2007/relationships/slicerCache" Target="slicerCaches/slicerCache5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07/relationships/slicerCache" Target="slicerCaches/slicerCache4.xml"/><Relationship Id="rId14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Fejl fordelt på fejltyper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Beregninger!$B$3</c:f>
              <c:strCache>
                <c:ptCount val="1"/>
                <c:pt idx="0">
                  <c:v>Antal</c:v>
                </c:pt>
              </c:strCache>
            </c:strRef>
          </c:tx>
          <c:spPr>
            <a:solidFill>
              <a:srgbClr val="141E4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41E4D"/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Beregninger!$A$4:$A$15</c:f>
              <c:strCache>
                <c:ptCount val="12"/>
                <c:pt idx="0">
                  <c:v>Faktuelle fejl</c:v>
                </c:pt>
                <c:pt idx="1">
                  <c:v>Manglende kildehenvisning</c:v>
                </c:pt>
                <c:pt idx="2">
                  <c:v>Manglende data</c:v>
                </c:pt>
                <c:pt idx="3">
                  <c:v>Forkert lovgivning</c:v>
                </c:pt>
                <c:pt idx="4">
                  <c:v>For upræcist svar</c:v>
                </c:pt>
                <c:pt idx="5">
                  <c:v>For langt svar</c:v>
                </c:pt>
                <c:pt idx="6">
                  <c:v>For kort svar</c:v>
                </c:pt>
                <c:pt idx="7">
                  <c:v>Forkert tone</c:v>
                </c:pt>
                <c:pt idx="8">
                  <c:v>Forkert målgruppe</c:v>
                </c:pt>
                <c:pt idx="9">
                  <c:v>Ignorerede instruktion</c:v>
                </c:pt>
                <c:pt idx="10">
                  <c:v>Sikkerhedsproblem</c:v>
                </c:pt>
                <c:pt idx="11">
                  <c:v>Andet</c:v>
                </c:pt>
              </c:strCache>
            </c:strRef>
          </c:cat>
          <c:val>
            <c:numRef>
              <c:f>Beregninger!$B$4:$B$15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7-47D9-836F-A1218DCD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987199"/>
        <c:axId val="1330060016"/>
      </c:barChart>
      <c:catAx>
        <c:axId val="517987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30060016"/>
        <c:crosses val="autoZero"/>
        <c:auto val="1"/>
        <c:lblAlgn val="ctr"/>
        <c:lblOffset val="100"/>
        <c:noMultiLvlLbl val="0"/>
      </c:catAx>
      <c:valAx>
        <c:axId val="133006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517987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E1E6E6"/>
      </a:solidFill>
      <a:prstDash val="solid"/>
      <a:round/>
    </a:ln>
    <a:effectLst/>
  </c:spPr>
  <c:txPr>
    <a:bodyPr/>
    <a:lstStyle/>
    <a:p>
      <a:pPr>
        <a:defRPr sz="900">
          <a:solidFill>
            <a:srgbClr val="141E4D"/>
          </a:solidFill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Fordeling af alvorlighed (1-5)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Beregninger!$I$3</c:f>
              <c:strCache>
                <c:ptCount val="1"/>
                <c:pt idx="0">
                  <c:v>Antal</c:v>
                </c:pt>
              </c:strCache>
            </c:strRef>
          </c:tx>
          <c:dPt>
            <c:idx val="0"/>
            <c:bubble3D val="0"/>
            <c:spPr>
              <a:solidFill>
                <a:srgbClr val="2E7D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552-444D-B100-59B7AF5A04F2}"/>
              </c:ext>
            </c:extLst>
          </c:dPt>
          <c:dPt>
            <c:idx val="1"/>
            <c:bubble3D val="0"/>
            <c:spPr>
              <a:solidFill>
                <a:srgbClr val="4E8F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552-444D-B100-59B7AF5A04F2}"/>
              </c:ext>
            </c:extLst>
          </c:dPt>
          <c:dPt>
            <c:idx val="2"/>
            <c:bubble3D val="0"/>
            <c:spPr>
              <a:solidFill>
                <a:srgbClr val="E8B23A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552-444D-B100-59B7AF5A04F2}"/>
              </c:ext>
            </c:extLst>
          </c:dPt>
          <c:dPt>
            <c:idx val="3"/>
            <c:bubble3D val="0"/>
            <c:spPr>
              <a:solidFill>
                <a:srgbClr val="D97A2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552-444D-B100-59B7AF5A04F2}"/>
              </c:ext>
            </c:extLst>
          </c:dPt>
          <c:dPt>
            <c:idx val="4"/>
            <c:bubble3D val="0"/>
            <c:spPr>
              <a:solidFill>
                <a:srgbClr val="46142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552-444D-B100-59B7AF5A04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41E4D"/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Beregninger!$H$4:$H$8</c:f>
              <c:strCache>
                <c:ptCount val="5"/>
                <c:pt idx="0">
                  <c:v>Niveau 1</c:v>
                </c:pt>
                <c:pt idx="1">
                  <c:v>Niveau 2</c:v>
                </c:pt>
                <c:pt idx="2">
                  <c:v>Niveau 3</c:v>
                </c:pt>
                <c:pt idx="3">
                  <c:v>Niveau 4</c:v>
                </c:pt>
                <c:pt idx="4">
                  <c:v>Niveau 5</c:v>
                </c:pt>
              </c:strCache>
            </c:strRef>
          </c:cat>
          <c:val>
            <c:numRef>
              <c:f>Beregninger!$I$4:$I$8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52-444D-B100-59B7AF5A0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E1E6E6"/>
      </a:solidFill>
      <a:prstDash val="solid"/>
      <a:round/>
    </a:ln>
    <a:effectLst/>
  </c:spPr>
  <c:txPr>
    <a:bodyPr/>
    <a:lstStyle/>
    <a:p>
      <a:pPr>
        <a:defRPr sz="900">
          <a:solidFill>
            <a:srgbClr val="141E4D"/>
          </a:solidFill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Registrerede fejl over tid (pr. uge)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Beregninger!$F$3</c:f>
              <c:strCache>
                <c:ptCount val="1"/>
                <c:pt idx="0">
                  <c:v>Antal</c:v>
                </c:pt>
              </c:strCache>
            </c:strRef>
          </c:tx>
          <c:spPr>
            <a:ln w="31750" cap="rnd">
              <a:solidFill>
                <a:srgbClr val="0A5564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0A5564"/>
              </a:solidFill>
              <a:ln w="9525">
                <a:solidFill>
                  <a:srgbClr val="0A5564"/>
                </a:solidFill>
                <a:prstDash val="solid"/>
              </a:ln>
              <a:effectLst/>
            </c:spPr>
          </c:marker>
          <c:cat>
            <c:strRef>
              <c:f>Beregninger!$E$4:$E$19</c:f>
              <c:strCache>
                <c:ptCount val="1"/>
                <c:pt idx="0">
                  <c:v>Uge 0</c:v>
                </c:pt>
              </c:strCache>
            </c:strRef>
          </c:cat>
          <c:val>
            <c:numRef>
              <c:f>Beregninger!$F$4:$F$19</c:f>
              <c:numCache>
                <c:formatCode>General</c:formatCode>
                <c:ptCount val="16"/>
                <c:pt idx="0">
                  <c:v>0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E-4A7E-AA07-EA6A847E5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156911"/>
        <c:axId val="1330063376"/>
      </c:lineChart>
      <c:catAx>
        <c:axId val="1169156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30063376"/>
        <c:crosses val="autoZero"/>
        <c:auto val="1"/>
        <c:lblAlgn val="ctr"/>
        <c:lblOffset val="100"/>
        <c:noMultiLvlLbl val="0"/>
      </c:catAx>
      <c:valAx>
        <c:axId val="133006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169156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E1E6E6"/>
      </a:solidFill>
      <a:prstDash val="solid"/>
      <a:round/>
    </a:ln>
    <a:effectLst/>
  </c:spPr>
  <c:txPr>
    <a:bodyPr/>
    <a:lstStyle/>
    <a:p>
      <a:pPr>
        <a:defRPr sz="900">
          <a:solidFill>
            <a:srgbClr val="141E4D"/>
          </a:solidFill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Workflow-status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Beregninger!$R$3</c:f>
              <c:strCache>
                <c:ptCount val="1"/>
                <c:pt idx="0">
                  <c:v>Ny fejl</c:v>
                </c:pt>
              </c:strCache>
            </c:strRef>
          </c:tx>
          <c:spPr>
            <a:solidFill>
              <a:srgbClr val="461422"/>
            </a:solidFill>
            <a:ln>
              <a:noFill/>
            </a:ln>
            <a:effectLst/>
          </c:spPr>
          <c:invertIfNegative val="0"/>
          <c:cat>
            <c:strRef>
              <c:f>Beregninger!$Q$4</c:f>
              <c:strCache>
                <c:ptCount val="1"/>
                <c:pt idx="0">
                  <c:v>Alle registreringer</c:v>
                </c:pt>
              </c:strCache>
            </c:strRef>
          </c:cat>
          <c:val>
            <c:numRef>
              <c:f>Beregninger!$R$4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4-43C1-BEAA-7758B2E37AD9}"/>
            </c:ext>
          </c:extLst>
        </c:ser>
        <c:ser>
          <c:idx val="1"/>
          <c:order val="1"/>
          <c:tx>
            <c:strRef>
              <c:f>Beregninger!$S$3</c:f>
              <c:strCache>
                <c:ptCount val="1"/>
                <c:pt idx="0">
                  <c:v>Under analyse</c:v>
                </c:pt>
              </c:strCache>
            </c:strRef>
          </c:tx>
          <c:spPr>
            <a:solidFill>
              <a:srgbClr val="D97A2B"/>
            </a:solidFill>
            <a:ln>
              <a:noFill/>
            </a:ln>
            <a:effectLst/>
          </c:spPr>
          <c:invertIfNegative val="0"/>
          <c:cat>
            <c:strRef>
              <c:f>Beregninger!$Q$4</c:f>
              <c:strCache>
                <c:ptCount val="1"/>
                <c:pt idx="0">
                  <c:v>Alle registreringer</c:v>
                </c:pt>
              </c:strCache>
            </c:strRef>
          </c:cat>
          <c:val>
            <c:numRef>
              <c:f>Beregninger!$S$4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54-43C1-BEAA-7758B2E37AD9}"/>
            </c:ext>
          </c:extLst>
        </c:ser>
        <c:ser>
          <c:idx val="2"/>
          <c:order val="2"/>
          <c:tx>
            <c:strRef>
              <c:f>Beregninger!$T$3</c:f>
              <c:strCache>
                <c:ptCount val="1"/>
                <c:pt idx="0">
                  <c:v>Rettelse igangsat</c:v>
                </c:pt>
              </c:strCache>
            </c:strRef>
          </c:tx>
          <c:spPr>
            <a:solidFill>
              <a:srgbClr val="E8B23A"/>
            </a:solidFill>
            <a:ln>
              <a:noFill/>
            </a:ln>
            <a:effectLst/>
          </c:spPr>
          <c:invertIfNegative val="0"/>
          <c:cat>
            <c:strRef>
              <c:f>Beregninger!$Q$4</c:f>
              <c:strCache>
                <c:ptCount val="1"/>
                <c:pt idx="0">
                  <c:v>Alle registreringer</c:v>
                </c:pt>
              </c:strCache>
            </c:strRef>
          </c:cat>
          <c:val>
            <c:numRef>
              <c:f>Beregninger!$T$4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54-43C1-BEAA-7758B2E37AD9}"/>
            </c:ext>
          </c:extLst>
        </c:ser>
        <c:ser>
          <c:idx val="3"/>
          <c:order val="3"/>
          <c:tx>
            <c:strRef>
              <c:f>Beregninger!$U$3</c:f>
              <c:strCache>
                <c:ptCount val="1"/>
                <c:pt idx="0">
                  <c:v>Testes</c:v>
                </c:pt>
              </c:strCache>
            </c:strRef>
          </c:tx>
          <c:spPr>
            <a:solidFill>
              <a:srgbClr val="0A5564"/>
            </a:solidFill>
            <a:ln>
              <a:noFill/>
            </a:ln>
            <a:effectLst/>
          </c:spPr>
          <c:invertIfNegative val="0"/>
          <c:cat>
            <c:strRef>
              <c:f>Beregninger!$Q$4</c:f>
              <c:strCache>
                <c:ptCount val="1"/>
                <c:pt idx="0">
                  <c:v>Alle registreringer</c:v>
                </c:pt>
              </c:strCache>
            </c:strRef>
          </c:cat>
          <c:val>
            <c:numRef>
              <c:f>Beregninger!$U$4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54-43C1-BEAA-7758B2E37AD9}"/>
            </c:ext>
          </c:extLst>
        </c:ser>
        <c:ser>
          <c:idx val="4"/>
          <c:order val="4"/>
          <c:tx>
            <c:strRef>
              <c:f>Beregninger!$V$3</c:f>
              <c:strCache>
                <c:ptCount val="1"/>
                <c:pt idx="0">
                  <c:v>Lukket</c:v>
                </c:pt>
              </c:strCache>
            </c:strRef>
          </c:tx>
          <c:spPr>
            <a:solidFill>
              <a:srgbClr val="D0C6F0"/>
            </a:solidFill>
            <a:ln>
              <a:noFill/>
            </a:ln>
            <a:effectLst/>
          </c:spPr>
          <c:invertIfNegative val="0"/>
          <c:cat>
            <c:strRef>
              <c:f>Beregninger!$Q$4</c:f>
              <c:strCache>
                <c:ptCount val="1"/>
                <c:pt idx="0">
                  <c:v>Alle registreringer</c:v>
                </c:pt>
              </c:strCache>
            </c:strRef>
          </c:cat>
          <c:val>
            <c:numRef>
              <c:f>Beregninger!$V$4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54-43C1-BEAA-7758B2E37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62085568"/>
        <c:axId val="1330065776"/>
      </c:barChart>
      <c:catAx>
        <c:axId val="136208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30065776"/>
        <c:crosses val="autoZero"/>
        <c:auto val="1"/>
        <c:lblAlgn val="ctr"/>
        <c:lblOffset val="100"/>
        <c:noMultiLvlLbl val="0"/>
      </c:catAx>
      <c:valAx>
        <c:axId val="133006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6208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E1E6E6"/>
      </a:solidFill>
      <a:prstDash val="solid"/>
      <a:round/>
    </a:ln>
    <a:effectLst/>
  </c:spPr>
  <c:txPr>
    <a:bodyPr/>
    <a:lstStyle/>
    <a:p>
      <a:pPr>
        <a:defRPr sz="900">
          <a:solidFill>
            <a:srgbClr val="141E4D"/>
          </a:solidFill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Top 5 forbedringsområder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rgbClr val="141E4D"/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Beregninger!$O$3</c:f>
              <c:strCache>
                <c:ptCount val="1"/>
                <c:pt idx="0">
                  <c:v>Antal</c:v>
                </c:pt>
              </c:strCache>
            </c:strRef>
          </c:tx>
          <c:spPr>
            <a:solidFill>
              <a:srgbClr val="0A556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141E4D"/>
                    </a:solidFill>
                    <a:latin typeface="+mn-lt"/>
                    <a:ea typeface="+mn-ea"/>
                    <a:cs typeface="+mn-cs"/>
                  </a:defRPr>
                </a:pPr>
                <a:endParaRPr lang="da-D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Beregninger!$N$4:$N$8</c:f>
              <c:strCache>
                <c:ptCount val="5"/>
                <c:pt idx="0">
                  <c:v>Andet</c:v>
                </c:pt>
                <c:pt idx="1">
                  <c:v>Sikkerhedsproblem</c:v>
                </c:pt>
                <c:pt idx="2">
                  <c:v>Ignorerede instruktion</c:v>
                </c:pt>
                <c:pt idx="3">
                  <c:v>Forkert målgruppe</c:v>
                </c:pt>
                <c:pt idx="4">
                  <c:v>Forkert tone</c:v>
                </c:pt>
              </c:strCache>
            </c:strRef>
          </c:cat>
          <c:val>
            <c:numRef>
              <c:f>Beregninger!$O$4:$O$8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E-44EE-B5B8-25246490D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2076752"/>
        <c:axId val="1330074416"/>
      </c:barChart>
      <c:catAx>
        <c:axId val="1362076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30074416"/>
        <c:crosses val="autoZero"/>
        <c:auto val="1"/>
        <c:lblAlgn val="ctr"/>
        <c:lblOffset val="100"/>
        <c:noMultiLvlLbl val="0"/>
      </c:catAx>
      <c:valAx>
        <c:axId val="1330074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141E4D"/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362076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FFFFFF"/>
    </a:solidFill>
    <a:ln w="9525" cap="flat" cmpd="sng" algn="ctr">
      <a:solidFill>
        <a:srgbClr val="E1E6E6"/>
      </a:solidFill>
      <a:prstDash val="solid"/>
      <a:round/>
    </a:ln>
    <a:effectLst/>
  </c:spPr>
  <c:txPr>
    <a:bodyPr/>
    <a:lstStyle/>
    <a:p>
      <a:pPr>
        <a:defRPr sz="900">
          <a:solidFill>
            <a:srgbClr val="141E4D"/>
          </a:solidFill>
        </a:defRPr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11</xdr:col>
      <xdr:colOff>0</xdr:colOff>
      <xdr:row>22</xdr:row>
      <xdr:rowOff>0</xdr:rowOff>
    </xdr:to>
    <xdr:graphicFrame macro="">
      <xdr:nvGraphicFramePr>
        <xdr:cNvPr id="2" name="Diagram 1" descr="Oversigt over fejl fordelt på fejltyper">
          <a:extLst>
            <a:ext uri="{FF2B5EF4-FFF2-40B4-BE49-F238E27FC236}">
              <a16:creationId xmlns:a16="http://schemas.microsoft.com/office/drawing/2014/main" id="{8A137633-8160-0AFF-7ADD-8997D61BB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18</xdr:col>
      <xdr:colOff>0</xdr:colOff>
      <xdr:row>22</xdr:row>
      <xdr:rowOff>0</xdr:rowOff>
    </xdr:to>
    <xdr:graphicFrame macro="">
      <xdr:nvGraphicFramePr>
        <xdr:cNvPr id="3" name="Diagram 2" descr="Oversigt over fordeling af alvorlighed (niveau 1 til 5)">
          <a:extLst>
            <a:ext uri="{FF2B5EF4-FFF2-40B4-BE49-F238E27FC236}">
              <a16:creationId xmlns:a16="http://schemas.microsoft.com/office/drawing/2014/main" id="{394C45BA-DCED-51DD-7EB1-B26BCB1B6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23</xdr:row>
      <xdr:rowOff>0</xdr:rowOff>
    </xdr:from>
    <xdr:to>
      <xdr:col>11</xdr:col>
      <xdr:colOff>0</xdr:colOff>
      <xdr:row>38</xdr:row>
      <xdr:rowOff>0</xdr:rowOff>
    </xdr:to>
    <xdr:graphicFrame macro="">
      <xdr:nvGraphicFramePr>
        <xdr:cNvPr id="4" name="Diagram 3" descr="Oversigt over registrerede fejl over tid (pr. uge)">
          <a:extLst>
            <a:ext uri="{FF2B5EF4-FFF2-40B4-BE49-F238E27FC236}">
              <a16:creationId xmlns:a16="http://schemas.microsoft.com/office/drawing/2014/main" id="{0AF5E4B8-62F0-EA55-9955-F48D309777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18</xdr:col>
      <xdr:colOff>0</xdr:colOff>
      <xdr:row>38</xdr:row>
      <xdr:rowOff>0</xdr:rowOff>
    </xdr:to>
    <xdr:graphicFrame macro="">
      <xdr:nvGraphicFramePr>
        <xdr:cNvPr id="5" name="Diagram 4" descr="Oversigt over workflow-status">
          <a:extLst>
            <a:ext uri="{FF2B5EF4-FFF2-40B4-BE49-F238E27FC236}">
              <a16:creationId xmlns:a16="http://schemas.microsoft.com/office/drawing/2014/main" id="{4341A5FE-E128-4EBE-8643-3243BA2E2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39</xdr:row>
      <xdr:rowOff>0</xdr:rowOff>
    </xdr:from>
    <xdr:to>
      <xdr:col>18</xdr:col>
      <xdr:colOff>0</xdr:colOff>
      <xdr:row>54</xdr:row>
      <xdr:rowOff>0</xdr:rowOff>
    </xdr:to>
    <xdr:graphicFrame macro="">
      <xdr:nvGraphicFramePr>
        <xdr:cNvPr id="6" name="Diagram 5" descr="Oversigt over top 5 forbedringsområder">
          <a:extLst>
            <a:ext uri="{FF2B5EF4-FFF2-40B4-BE49-F238E27FC236}">
              <a16:creationId xmlns:a16="http://schemas.microsoft.com/office/drawing/2014/main" id="{FD71F073-0BAC-5ACC-5038-74E586381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1</xdr:col>
      <xdr:colOff>53975</xdr:colOff>
      <xdr:row>10</xdr:row>
      <xdr:rowOff>130175</xdr:rowOff>
    </xdr:from>
    <xdr:to>
      <xdr:col>2</xdr:col>
      <xdr:colOff>593725</xdr:colOff>
      <xdr:row>19</xdr:row>
      <xdr:rowOff>73025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8" name="Slicer_Medarbejder">
              <a:extLst>
                <a:ext uri="{FF2B5EF4-FFF2-40B4-BE49-F238E27FC236}">
                  <a16:creationId xmlns:a16="http://schemas.microsoft.com/office/drawing/2014/main" id="{17440368-EB1D-E8AC-A361-8B29B38310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Medarbejde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200" y="2463800"/>
              <a:ext cx="2724150" cy="1651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tabeludsnit. Tabeludsnit understøttes ikke i denne version af Excel.
Hvis figuren blev ændret i en tidligere version af Excel, eller hvis projektmappen blev gemt i Excel 2007 eller en tidligere version, kan udsnittet ikke bruges.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53975</xdr:colOff>
      <xdr:row>20</xdr:row>
      <xdr:rowOff>34925</xdr:rowOff>
    </xdr:from>
    <xdr:to>
      <xdr:col>2</xdr:col>
      <xdr:colOff>593725</xdr:colOff>
      <xdr:row>34</xdr:row>
      <xdr:rowOff>34925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Slicer_Fejltype">
              <a:extLst>
                <a:ext uri="{FF2B5EF4-FFF2-40B4-BE49-F238E27FC236}">
                  <a16:creationId xmlns:a16="http://schemas.microsoft.com/office/drawing/2014/main" id="{1F550646-EDAB-F88C-7E7C-1251DEDD4C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Fejltyp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200" y="4267200"/>
              <a:ext cx="2724150" cy="2667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tabeludsnit. Tabeludsnit understøttes ikke i denne version af Excel.
Hvis figuren blev ændret i en tidligere version af Excel, eller hvis projektmappen blev gemt i Excel 2007 eller en tidligere version, kan udsnittet ikke bruges.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53975</xdr:colOff>
      <xdr:row>34</xdr:row>
      <xdr:rowOff>187325</xdr:rowOff>
    </xdr:from>
    <xdr:to>
      <xdr:col>2</xdr:col>
      <xdr:colOff>593725</xdr:colOff>
      <xdr:row>42</xdr:row>
      <xdr:rowOff>117475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0" name="Slicer_Alvorlighed">
              <a:extLst>
                <a:ext uri="{FF2B5EF4-FFF2-40B4-BE49-F238E27FC236}">
                  <a16:creationId xmlns:a16="http://schemas.microsoft.com/office/drawing/2014/main" id="{FEBDDCD6-CC25-51ED-81AC-AE58430A6B9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Alvorlighed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200" y="7086600"/>
              <a:ext cx="2724150" cy="1460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tabeludsnit. Tabeludsnit understøttes ikke i denne version af Excel.
Hvis figuren blev ændret i en tidligere version af Excel, eller hvis projektmappen blev gemt i Excel 2007 eller en tidligere version, kan udsnittet ikke bruges.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53975</xdr:colOff>
      <xdr:row>43</xdr:row>
      <xdr:rowOff>79375</xdr:rowOff>
    </xdr:from>
    <xdr:to>
      <xdr:col>2</xdr:col>
      <xdr:colOff>593725</xdr:colOff>
      <xdr:row>52</xdr:row>
      <xdr:rowOff>79375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1" name="Slicer_Status">
              <a:extLst>
                <a:ext uri="{FF2B5EF4-FFF2-40B4-BE49-F238E27FC236}">
                  <a16:creationId xmlns:a16="http://schemas.microsoft.com/office/drawing/2014/main" id="{F1AB8FD7-AA1D-A2E6-B69C-CD81BBB6620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Statu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200" y="8699500"/>
              <a:ext cx="2724150" cy="1714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tabeludsnit. Tabeludsnit understøttes ikke i denne version af Excel.
Hvis figuren blev ændret i en tidligere version af Excel, eller hvis projektmappen blev gemt i Excel 2007 eller en tidligere version, kan udsnittet ikke bruges.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53975</xdr:colOff>
      <xdr:row>4</xdr:row>
      <xdr:rowOff>15875</xdr:rowOff>
    </xdr:from>
    <xdr:to>
      <xdr:col>2</xdr:col>
      <xdr:colOff>593725</xdr:colOff>
      <xdr:row>9</xdr:row>
      <xdr:rowOff>168275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2" name="Slicer_Uge">
              <a:extLst>
                <a:ext uri="{FF2B5EF4-FFF2-40B4-BE49-F238E27FC236}">
                  <a16:creationId xmlns:a16="http://schemas.microsoft.com/office/drawing/2014/main" id="{24C97EE7-6F4C-46F7-D584-4191A3A6CC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licer_Ug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200" y="990600"/>
              <a:ext cx="2724150" cy="1320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a-DK" sz="1100"/>
                <a:t>Denne figur repræsenterer et tabeludsnit. Tabeludsnit understøttes ikke i denne version af Excel.
Hvis figuren blev ændret i en tidligere version af Excel, eller hvis projektmappen blev gemt i Excel 2007 eller en tidligere version, kan udsnittet ikke bruges.</a:t>
              </a:r>
            </a:p>
          </xdr:txBody>
        </xdr:sp>
      </mc:Fallback>
    </mc:AlternateContent>
    <xdr:clientData/>
  </xdr:two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Medarbejder" xr10:uid="{A551072E-3160-48E0-9859-1E161A6CB04F}" sourceName="Medarbejder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Fejltype" xr10:uid="{58BEF6E0-3893-4B09-B3F4-C93ACE9FE187}" sourceName="Fejltype">
  <extLst>
    <x:ext xmlns:x15="http://schemas.microsoft.com/office/spreadsheetml/2010/11/main" uri="{2F2917AC-EB37-4324-AD4E-5DD8C200BD13}">
      <x15:tableSlicerCache tableId="1" column="7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Alvorlighed" xr10:uid="{5946737D-D942-4C48-B65D-316BE184216F}" sourceName="Alvorlighed">
  <extLst>
    <x:ext xmlns:x15="http://schemas.microsoft.com/office/spreadsheetml/2010/11/main" uri="{2F2917AC-EB37-4324-AD4E-5DD8C200BD13}">
      <x15:tableSlicerCache tableId="1" column="8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Status" xr10:uid="{855794AE-1570-4BB7-B347-FE66588D9967}" sourceName="Status">
  <extLst>
    <x:ext xmlns:x15="http://schemas.microsoft.com/office/spreadsheetml/2010/11/main" uri="{2F2917AC-EB37-4324-AD4E-5DD8C200BD13}">
      <x15:tableSlicerCache tableId="1" column="9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dsnit_Uge" xr10:uid="{F9BED4E7-4BAC-445A-AD30-B4F5EA1FB166}" sourceName="Uge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Slicer_Medarbejder" xr10:uid="{C842619D-28CD-4CB8-8855-9E08E5621A1F}" cache="Udsnit_Medarbejder" caption="Medarbejder" rowHeight="257175"/>
  <slicer name="Slicer_Fejltype" xr10:uid="{0F9DC3F4-F705-46D0-A6F7-C26A8842BFEA}" cache="Udsnit_Fejltype" caption="Fejltype" rowHeight="257175"/>
  <slicer name="Slicer_Alvorlighed" xr10:uid="{3B675D86-B63F-45FC-B226-9B0EBE13B344}" cache="Udsnit_Alvorlighed" caption="Alvorlighed" rowHeight="257175"/>
  <slicer name="Slicer_Status" xr10:uid="{671E9820-CEB3-4E32-93BF-F36760715BA4}" cache="Udsnit_Status" caption="Status" rowHeight="257175"/>
  <slicer name="Slicer_Uge" xr10:uid="{91043510-BCC6-4D9D-B157-1D9CE3E918B5}" cache="Udsnit_Uge" caption="Uge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1D9B86-8EF7-42F0-8363-A41BFE5ADF07}" name="Fejllog" displayName="Fejllog" ref="A6:J31" totalsRowShown="0" headerRowDxfId="21" dataDxfId="20">
  <autoFilter ref="A6:J31" xr:uid="{841D9B86-8EF7-42F0-8363-A41BFE5ADF0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0ED9B82B-8D57-48DE-8C12-EDAD3E5927F2}" name="Uge" dataDxfId="19"/>
    <tableColumn id="2" xr3:uid="{2C010AC9-6019-4BC9-9C4F-EFB775834345}" name="Medarbejder" dataDxfId="18"/>
    <tableColumn id="3" xr3:uid="{38FD4A97-7577-46A4-A7C8-997484D1F8CB}" name="Prompt (input)" dataDxfId="17"/>
    <tableColumn id="4" xr3:uid="{9FCBA598-98B8-44FF-B4C3-B54402EDB080}" name="Vedhæftede datakilder (filer, hjemmnesider etc.)" dataDxfId="16"/>
    <tableColumn id="5" xr3:uid="{E06AF397-2D61-459A-BC69-6CB3D21375C2}" name="AI's svar (output)" dataDxfId="15"/>
    <tableColumn id="6" xr3:uid="{D8DB3EA1-238B-4EE5-835F-8D946619A4CD}" name="Dit ønskede svar fra AI" dataDxfId="14"/>
    <tableColumn id="7" xr3:uid="{7AA65416-E828-452F-853B-14D384B2F174}" name="Fejltype" dataDxfId="13"/>
    <tableColumn id="8" xr3:uid="{609CD257-053D-4E74-9002-C2EE229579AC}" name="Alvorlighed" dataDxfId="12"/>
    <tableColumn id="9" xr3:uid="{122E8014-993A-4BFE-9F18-22C0C5F727EA}" name="Status" dataDxfId="11"/>
    <tableColumn id="11" xr3:uid="{81C9FAA8-298C-4D00-864D-D259695F4009}" name="Synlig (filter)" dataDxfId="10">
      <calculatedColumnFormula>IF(ISNUMBER(#REF!),SUBTOTAL(103,#REF!),0)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EDD48C-0254-4B04-BC30-4C376937A14A}">
  <we:reference id="wa200010725" version="1.0.0.1" store="da-DK" storeType="OMEX"/>
  <we:alternateReferences>
    <we:reference id="WA200010725" version="1.0.0.1" store="" storeType="OMEX"/>
  </we:alternateReferences>
  <we:properties>
    <we:property name="claude.fileId" value="&quot;9108f1d9-2549-46e4-9ace-df4b0317df7a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07/relationships/slicer" Target="../slicers/slicer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0D4C-0D71-4202-9ADB-DF84FBD221CA}">
  <dimension ref="B2:C26"/>
  <sheetViews>
    <sheetView showGridLines="0" tabSelected="1" workbookViewId="0">
      <selection activeCell="C6" sqref="C6"/>
    </sheetView>
  </sheetViews>
  <sheetFormatPr defaultRowHeight="15" x14ac:dyDescent="0.25"/>
  <cols>
    <col min="1" max="1" width="3.5703125" customWidth="1"/>
    <col min="2" max="2" width="36.42578125" customWidth="1"/>
    <col min="3" max="3" width="147.28515625" customWidth="1"/>
    <col min="4" max="4" width="3.5703125" customWidth="1"/>
  </cols>
  <sheetData>
    <row r="2" spans="2:3" ht="32.1" customHeight="1" x14ac:dyDescent="0.45">
      <c r="B2" s="34" t="s">
        <v>66</v>
      </c>
    </row>
    <row r="3" spans="2:3" x14ac:dyDescent="0.25">
      <c r="B3" s="35" t="s">
        <v>67</v>
      </c>
    </row>
    <row r="5" spans="2:3" ht="15.75" x14ac:dyDescent="0.25">
      <c r="B5" s="36" t="s">
        <v>68</v>
      </c>
      <c r="C5" s="37"/>
    </row>
    <row r="6" spans="2:3" ht="27" x14ac:dyDescent="0.25">
      <c r="B6" s="27" t="s">
        <v>69</v>
      </c>
      <c r="C6" s="28" t="s">
        <v>70</v>
      </c>
    </row>
    <row r="7" spans="2:3" x14ac:dyDescent="0.25">
      <c r="B7" s="29"/>
      <c r="C7" s="29"/>
    </row>
    <row r="8" spans="2:3" ht="15.75" x14ac:dyDescent="0.25">
      <c r="B8" s="36" t="s">
        <v>71</v>
      </c>
      <c r="C8" s="37"/>
    </row>
    <row r="9" spans="2:3" x14ac:dyDescent="0.25">
      <c r="B9" s="30" t="s">
        <v>72</v>
      </c>
      <c r="C9" s="28" t="s">
        <v>73</v>
      </c>
    </row>
    <row r="10" spans="2:3" x14ac:dyDescent="0.25">
      <c r="B10" s="31" t="s">
        <v>74</v>
      </c>
      <c r="C10" s="28" t="s">
        <v>75</v>
      </c>
    </row>
    <row r="11" spans="2:3" x14ac:dyDescent="0.25">
      <c r="B11" s="32" t="s">
        <v>76</v>
      </c>
      <c r="C11" s="28" t="s">
        <v>77</v>
      </c>
    </row>
    <row r="12" spans="2:3" x14ac:dyDescent="0.25">
      <c r="B12" s="29"/>
      <c r="C12" s="29"/>
    </row>
    <row r="13" spans="2:3" ht="15.75" x14ac:dyDescent="0.25">
      <c r="B13" s="36" t="s">
        <v>78</v>
      </c>
      <c r="C13" s="37"/>
    </row>
    <row r="14" spans="2:3" x14ac:dyDescent="0.25">
      <c r="B14" s="27" t="s">
        <v>79</v>
      </c>
      <c r="C14" s="28" t="s">
        <v>80</v>
      </c>
    </row>
    <row r="15" spans="2:3" x14ac:dyDescent="0.25">
      <c r="B15" s="27" t="s">
        <v>81</v>
      </c>
      <c r="C15" s="28" t="s">
        <v>82</v>
      </c>
    </row>
    <row r="16" spans="2:3" ht="27" x14ac:dyDescent="0.25">
      <c r="B16" s="27" t="s">
        <v>83</v>
      </c>
      <c r="C16" s="28" t="s">
        <v>84</v>
      </c>
    </row>
    <row r="17" spans="2:3" x14ac:dyDescent="0.25">
      <c r="B17" s="27" t="s">
        <v>85</v>
      </c>
      <c r="C17" s="28" t="s">
        <v>86</v>
      </c>
    </row>
    <row r="18" spans="2:3" x14ac:dyDescent="0.25">
      <c r="B18" s="27" t="s">
        <v>87</v>
      </c>
      <c r="C18" s="28" t="s">
        <v>88</v>
      </c>
    </row>
    <row r="19" spans="2:3" x14ac:dyDescent="0.25">
      <c r="B19" s="29"/>
      <c r="C19" s="29"/>
    </row>
    <row r="20" spans="2:3" ht="15.75" x14ac:dyDescent="0.25">
      <c r="B20" s="36" t="s">
        <v>89</v>
      </c>
      <c r="C20" s="37"/>
    </row>
    <row r="21" spans="2:3" x14ac:dyDescent="0.25">
      <c r="B21" s="27" t="s">
        <v>90</v>
      </c>
      <c r="C21" s="28" t="s">
        <v>91</v>
      </c>
    </row>
    <row r="22" spans="2:3" x14ac:dyDescent="0.25">
      <c r="B22" s="27" t="s">
        <v>92</v>
      </c>
      <c r="C22" s="28" t="s">
        <v>93</v>
      </c>
    </row>
    <row r="23" spans="2:3" x14ac:dyDescent="0.25">
      <c r="B23" s="27" t="s">
        <v>94</v>
      </c>
      <c r="C23" s="28" t="s">
        <v>95</v>
      </c>
    </row>
    <row r="24" spans="2:3" x14ac:dyDescent="0.25">
      <c r="B24" s="27" t="s">
        <v>96</v>
      </c>
      <c r="C24" s="28" t="s">
        <v>97</v>
      </c>
    </row>
    <row r="25" spans="2:3" x14ac:dyDescent="0.25">
      <c r="B25" s="29"/>
      <c r="C25" s="29"/>
    </row>
    <row r="26" spans="2:3" x14ac:dyDescent="0.25">
      <c r="B26" s="30" t="s">
        <v>98</v>
      </c>
      <c r="C26" s="33" t="s">
        <v>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4FD7-8CF3-48F1-B33C-E4EFB8E0064B}">
  <sheetPr>
    <tabColor rgb="FF141E4D"/>
  </sheetPr>
  <dimension ref="A1:K32"/>
  <sheetViews>
    <sheetView showGridLines="0" zoomScale="71" zoomScaleNormal="71" workbookViewId="0">
      <pane ySplit="6" topLeftCell="A9" activePane="bottomLeft" state="frozen"/>
      <selection pane="bottomLeft" activeCell="B14" sqref="B14"/>
    </sheetView>
  </sheetViews>
  <sheetFormatPr defaultRowHeight="15" x14ac:dyDescent="0.25"/>
  <cols>
    <col min="1" max="1" width="14.85546875" customWidth="1"/>
    <col min="2" max="2" width="59.5703125" customWidth="1"/>
    <col min="3" max="3" width="56.7109375" customWidth="1"/>
    <col min="4" max="4" width="48.5703125" customWidth="1"/>
    <col min="5" max="6" width="43.85546875" customWidth="1"/>
    <col min="7" max="7" width="28.5703125" customWidth="1"/>
    <col min="8" max="8" width="23.5703125" customWidth="1"/>
    <col min="9" max="9" width="22.85546875" customWidth="1"/>
    <col min="10" max="10" width="19.7109375" customWidth="1"/>
    <col min="11" max="11" width="15.28515625" customWidth="1"/>
  </cols>
  <sheetData>
    <row r="1" spans="1:11" ht="32.1" customHeight="1" x14ac:dyDescent="0.4">
      <c r="A1" s="3" t="s">
        <v>21</v>
      </c>
    </row>
    <row r="2" spans="1:11" ht="33.950000000000003" customHeight="1" x14ac:dyDescent="0.25">
      <c r="A2" s="38" t="s">
        <v>22</v>
      </c>
      <c r="B2" s="39"/>
      <c r="C2" s="39"/>
      <c r="D2" s="39"/>
      <c r="E2" s="39"/>
      <c r="F2" s="39"/>
      <c r="G2" s="39"/>
      <c r="H2" s="39"/>
      <c r="I2" s="39"/>
    </row>
    <row r="4" spans="1:11" ht="26.1" customHeight="1" x14ac:dyDescent="0.25">
      <c r="A4" s="40" t="s">
        <v>62</v>
      </c>
      <c r="B4" s="40"/>
      <c r="C4" s="40"/>
      <c r="D4" s="40"/>
      <c r="E4" s="40"/>
      <c r="F4" s="40"/>
      <c r="G4" s="41" t="s">
        <v>63</v>
      </c>
      <c r="H4" s="41"/>
      <c r="I4" s="41"/>
    </row>
    <row r="6" spans="1:11" ht="30" customHeight="1" x14ac:dyDescent="0.25">
      <c r="A6" s="5" t="s">
        <v>24</v>
      </c>
      <c r="B6" s="5" t="s">
        <v>23</v>
      </c>
      <c r="C6" s="5" t="s">
        <v>58</v>
      </c>
      <c r="D6" s="5" t="s">
        <v>57</v>
      </c>
      <c r="E6" s="5" t="s">
        <v>59</v>
      </c>
      <c r="F6" s="5" t="s">
        <v>60</v>
      </c>
      <c r="G6" s="5" t="s">
        <v>0</v>
      </c>
      <c r="H6" s="5" t="s">
        <v>1</v>
      </c>
      <c r="I6" s="5" t="s">
        <v>2</v>
      </c>
      <c r="J6" s="7" t="s">
        <v>25</v>
      </c>
    </row>
    <row r="7" spans="1:11" ht="80.099999999999994" customHeight="1" x14ac:dyDescent="0.25">
      <c r="A7" s="16" t="s">
        <v>55</v>
      </c>
      <c r="B7" s="16" t="s">
        <v>47</v>
      </c>
      <c r="C7" s="16" t="s">
        <v>48</v>
      </c>
      <c r="D7" s="16" t="s">
        <v>49</v>
      </c>
      <c r="E7" s="16" t="s">
        <v>50</v>
      </c>
      <c r="F7" s="16" t="s">
        <v>51</v>
      </c>
      <c r="G7" s="20" t="s">
        <v>52</v>
      </c>
      <c r="H7" s="20" t="s">
        <v>53</v>
      </c>
      <c r="I7" s="20" t="s">
        <v>54</v>
      </c>
      <c r="J7" s="15" t="s">
        <v>56</v>
      </c>
      <c r="K7" s="13"/>
    </row>
    <row r="8" spans="1:11" ht="39.950000000000003" customHeight="1" x14ac:dyDescent="0.25">
      <c r="A8" s="19"/>
      <c r="B8" s="17"/>
      <c r="C8" s="17"/>
      <c r="D8" s="17"/>
      <c r="E8" s="17"/>
      <c r="F8" s="17"/>
      <c r="G8" s="21"/>
      <c r="H8" s="22"/>
      <c r="I8" s="22"/>
      <c r="J8" s="23">
        <f>IF(SUBTOTAL(103,$A8:$B8)&gt;0,1,0)</f>
        <v>0</v>
      </c>
    </row>
    <row r="9" spans="1:11" ht="39.950000000000003" customHeight="1" x14ac:dyDescent="0.25">
      <c r="A9" s="19"/>
      <c r="B9" s="17"/>
      <c r="C9" s="17"/>
      <c r="D9" s="17"/>
      <c r="E9" s="17"/>
      <c r="F9" s="17"/>
      <c r="G9" s="21"/>
      <c r="H9" s="22"/>
      <c r="I9" s="22"/>
      <c r="J9" s="23">
        <f t="shared" ref="J9:J31" si="0">IF(SUBTOTAL(103,$A9:$B9)&gt;0,1,0)</f>
        <v>0</v>
      </c>
    </row>
    <row r="10" spans="1:11" ht="39.950000000000003" customHeight="1" x14ac:dyDescent="0.25">
      <c r="A10" s="19"/>
      <c r="B10" s="17"/>
      <c r="C10" s="18"/>
      <c r="D10" s="18"/>
      <c r="E10" s="18"/>
      <c r="F10" s="18"/>
      <c r="G10" s="21"/>
      <c r="H10" s="22"/>
      <c r="I10" s="22"/>
      <c r="J10" s="23">
        <f t="shared" si="0"/>
        <v>0</v>
      </c>
    </row>
    <row r="11" spans="1:11" ht="39.950000000000003" customHeight="1" x14ac:dyDescent="0.25">
      <c r="A11" s="19"/>
      <c r="B11" s="18"/>
      <c r="C11" s="18"/>
      <c r="D11" s="18"/>
      <c r="E11" s="18"/>
      <c r="F11" s="18"/>
      <c r="G11" s="21"/>
      <c r="H11" s="22"/>
      <c r="I11" s="22"/>
      <c r="J11" s="23">
        <f t="shared" si="0"/>
        <v>0</v>
      </c>
    </row>
    <row r="12" spans="1:11" ht="39.950000000000003" customHeight="1" x14ac:dyDescent="0.25">
      <c r="A12" s="19"/>
      <c r="B12" s="18"/>
      <c r="C12" s="18"/>
      <c r="D12" s="18"/>
      <c r="E12" s="18"/>
      <c r="F12" s="18"/>
      <c r="G12" s="21"/>
      <c r="H12" s="22"/>
      <c r="I12" s="22"/>
      <c r="J12" s="23">
        <f t="shared" si="0"/>
        <v>0</v>
      </c>
    </row>
    <row r="13" spans="1:11" ht="39.950000000000003" customHeight="1" x14ac:dyDescent="0.25">
      <c r="A13" s="19"/>
      <c r="B13" s="18"/>
      <c r="C13" s="18"/>
      <c r="D13" s="18"/>
      <c r="E13" s="18"/>
      <c r="F13" s="18"/>
      <c r="G13" s="21"/>
      <c r="H13" s="22"/>
      <c r="I13" s="22"/>
      <c r="J13" s="23">
        <f t="shared" si="0"/>
        <v>0</v>
      </c>
    </row>
    <row r="14" spans="1:11" ht="39.950000000000003" customHeight="1" x14ac:dyDescent="0.25">
      <c r="A14" s="19"/>
      <c r="B14" s="18"/>
      <c r="C14" s="18"/>
      <c r="D14" s="18"/>
      <c r="E14" s="18"/>
      <c r="F14" s="18"/>
      <c r="G14" s="21"/>
      <c r="H14" s="22"/>
      <c r="I14" s="22"/>
      <c r="J14" s="23">
        <f t="shared" si="0"/>
        <v>0</v>
      </c>
    </row>
    <row r="15" spans="1:11" ht="39.950000000000003" customHeight="1" x14ac:dyDescent="0.25">
      <c r="A15" s="19"/>
      <c r="B15" s="18"/>
      <c r="C15" s="18"/>
      <c r="D15" s="18"/>
      <c r="E15" s="18"/>
      <c r="F15" s="18"/>
      <c r="G15" s="21"/>
      <c r="H15" s="22"/>
      <c r="I15" s="22"/>
      <c r="J15" s="23">
        <f t="shared" si="0"/>
        <v>0</v>
      </c>
    </row>
    <row r="16" spans="1:11" ht="39.950000000000003" customHeight="1" x14ac:dyDescent="0.25">
      <c r="A16" s="19"/>
      <c r="B16" s="18"/>
      <c r="C16" s="18"/>
      <c r="D16" s="18"/>
      <c r="E16" s="18"/>
      <c r="F16" s="18"/>
      <c r="G16" s="21"/>
      <c r="H16" s="22"/>
      <c r="I16" s="22"/>
      <c r="J16" s="23">
        <f t="shared" si="0"/>
        <v>0</v>
      </c>
    </row>
    <row r="17" spans="1:10" ht="39.950000000000003" customHeight="1" x14ac:dyDescent="0.25">
      <c r="A17" s="19"/>
      <c r="B17" s="17"/>
      <c r="C17" s="18"/>
      <c r="D17" s="18"/>
      <c r="E17" s="18"/>
      <c r="F17" s="18"/>
      <c r="G17" s="21"/>
      <c r="H17" s="22"/>
      <c r="I17" s="22"/>
      <c r="J17" s="23">
        <f t="shared" si="0"/>
        <v>0</v>
      </c>
    </row>
    <row r="18" spans="1:10" ht="39.950000000000003" customHeight="1" x14ac:dyDescent="0.25">
      <c r="A18" s="19"/>
      <c r="B18" s="17"/>
      <c r="C18" s="18"/>
      <c r="D18" s="18"/>
      <c r="E18" s="18"/>
      <c r="F18" s="18"/>
      <c r="G18" s="21"/>
      <c r="H18" s="22"/>
      <c r="I18" s="22"/>
      <c r="J18" s="23">
        <f t="shared" si="0"/>
        <v>0</v>
      </c>
    </row>
    <row r="19" spans="1:10" ht="39.950000000000003" customHeight="1" x14ac:dyDescent="0.25">
      <c r="A19" s="19"/>
      <c r="B19" s="18"/>
      <c r="C19" s="18"/>
      <c r="D19" s="18"/>
      <c r="E19" s="18"/>
      <c r="F19" s="18"/>
      <c r="G19" s="21"/>
      <c r="H19" s="22"/>
      <c r="I19" s="22"/>
      <c r="J19" s="23">
        <f t="shared" si="0"/>
        <v>0</v>
      </c>
    </row>
    <row r="20" spans="1:10" ht="39.950000000000003" customHeight="1" x14ac:dyDescent="0.25">
      <c r="A20" s="19"/>
      <c r="B20" s="18"/>
      <c r="C20" s="18"/>
      <c r="D20" s="18"/>
      <c r="E20" s="18"/>
      <c r="F20" s="18"/>
      <c r="G20" s="21"/>
      <c r="H20" s="22"/>
      <c r="I20" s="22"/>
      <c r="J20" s="23">
        <f t="shared" si="0"/>
        <v>0</v>
      </c>
    </row>
    <row r="21" spans="1:10" ht="39.950000000000003" customHeight="1" x14ac:dyDescent="0.25">
      <c r="A21" s="19"/>
      <c r="B21" s="18"/>
      <c r="C21" s="18"/>
      <c r="D21" s="18"/>
      <c r="E21" s="18"/>
      <c r="F21" s="18"/>
      <c r="G21" s="21"/>
      <c r="H21" s="22"/>
      <c r="I21" s="22"/>
      <c r="J21" s="23">
        <f t="shared" si="0"/>
        <v>0</v>
      </c>
    </row>
    <row r="22" spans="1:10" ht="39.950000000000003" customHeight="1" x14ac:dyDescent="0.25">
      <c r="A22" s="19"/>
      <c r="B22" s="18"/>
      <c r="C22" s="18"/>
      <c r="D22" s="18"/>
      <c r="E22" s="18"/>
      <c r="F22" s="18"/>
      <c r="G22" s="21"/>
      <c r="H22" s="22"/>
      <c r="I22" s="22"/>
      <c r="J22" s="23">
        <f t="shared" si="0"/>
        <v>0</v>
      </c>
    </row>
    <row r="23" spans="1:10" ht="39.950000000000003" customHeight="1" x14ac:dyDescent="0.25">
      <c r="A23" s="19"/>
      <c r="B23" s="18"/>
      <c r="C23" s="18"/>
      <c r="D23" s="18"/>
      <c r="E23" s="18"/>
      <c r="F23" s="18"/>
      <c r="G23" s="21"/>
      <c r="H23" s="22"/>
      <c r="I23" s="22"/>
      <c r="J23" s="23">
        <f t="shared" si="0"/>
        <v>0</v>
      </c>
    </row>
    <row r="24" spans="1:10" ht="39.950000000000003" customHeight="1" x14ac:dyDescent="0.25">
      <c r="A24" s="19"/>
      <c r="B24" s="18"/>
      <c r="C24" s="18"/>
      <c r="D24" s="18"/>
      <c r="E24" s="18"/>
      <c r="F24" s="18"/>
      <c r="G24" s="21"/>
      <c r="H24" s="22"/>
      <c r="I24" s="22"/>
      <c r="J24" s="23">
        <f t="shared" si="0"/>
        <v>0</v>
      </c>
    </row>
    <row r="25" spans="1:10" ht="39.950000000000003" customHeight="1" x14ac:dyDescent="0.25">
      <c r="A25" s="19"/>
      <c r="B25" s="18"/>
      <c r="C25" s="18"/>
      <c r="D25" s="18"/>
      <c r="E25" s="18"/>
      <c r="F25" s="18"/>
      <c r="G25" s="21"/>
      <c r="H25" s="22"/>
      <c r="I25" s="22"/>
      <c r="J25" s="23">
        <f t="shared" si="0"/>
        <v>0</v>
      </c>
    </row>
    <row r="26" spans="1:10" ht="39.950000000000003" customHeight="1" x14ac:dyDescent="0.25">
      <c r="A26" s="19"/>
      <c r="B26" s="18"/>
      <c r="C26" s="18"/>
      <c r="D26" s="18"/>
      <c r="E26" s="18"/>
      <c r="F26" s="18"/>
      <c r="G26" s="21"/>
      <c r="H26" s="22"/>
      <c r="I26" s="22"/>
      <c r="J26" s="23">
        <f t="shared" si="0"/>
        <v>0</v>
      </c>
    </row>
    <row r="27" spans="1:10" ht="39.950000000000003" customHeight="1" x14ac:dyDescent="0.25">
      <c r="A27" s="19"/>
      <c r="B27" s="18"/>
      <c r="C27" s="18"/>
      <c r="D27" s="18"/>
      <c r="E27" s="18"/>
      <c r="F27" s="18"/>
      <c r="G27" s="21"/>
      <c r="H27" s="22"/>
      <c r="I27" s="22"/>
      <c r="J27" s="23">
        <f t="shared" si="0"/>
        <v>0</v>
      </c>
    </row>
    <row r="28" spans="1:10" ht="39.950000000000003" customHeight="1" x14ac:dyDescent="0.25">
      <c r="A28" s="19"/>
      <c r="B28" s="18"/>
      <c r="C28" s="18"/>
      <c r="D28" s="18"/>
      <c r="E28" s="18"/>
      <c r="F28" s="18"/>
      <c r="G28" s="21"/>
      <c r="H28" s="22"/>
      <c r="I28" s="22"/>
      <c r="J28" s="23">
        <f t="shared" si="0"/>
        <v>0</v>
      </c>
    </row>
    <row r="29" spans="1:10" ht="39.950000000000003" customHeight="1" x14ac:dyDescent="0.25">
      <c r="A29" s="19"/>
      <c r="B29" s="18"/>
      <c r="C29" s="18"/>
      <c r="D29" s="18"/>
      <c r="E29" s="18"/>
      <c r="F29" s="18"/>
      <c r="G29" s="21"/>
      <c r="H29" s="22"/>
      <c r="I29" s="22"/>
      <c r="J29" s="23">
        <f t="shared" si="0"/>
        <v>0</v>
      </c>
    </row>
    <row r="30" spans="1:10" ht="39.950000000000003" customHeight="1" x14ac:dyDescent="0.25">
      <c r="A30" s="19"/>
      <c r="B30" s="18"/>
      <c r="C30" s="18"/>
      <c r="D30" s="18"/>
      <c r="E30" s="18"/>
      <c r="F30" s="18"/>
      <c r="G30" s="21"/>
      <c r="H30" s="22"/>
      <c r="I30" s="22"/>
      <c r="J30" s="23">
        <f t="shared" si="0"/>
        <v>0</v>
      </c>
    </row>
    <row r="31" spans="1:10" ht="36.75" customHeight="1" x14ac:dyDescent="0.25">
      <c r="A31" s="19"/>
      <c r="B31" s="18"/>
      <c r="C31" s="18"/>
      <c r="D31" s="18"/>
      <c r="E31" s="18"/>
      <c r="F31" s="18"/>
      <c r="G31" s="21"/>
      <c r="H31" s="22"/>
      <c r="I31" s="22"/>
      <c r="J31" s="23">
        <f t="shared" si="0"/>
        <v>0</v>
      </c>
    </row>
    <row r="32" spans="1:10" ht="20.100000000000001" customHeight="1" x14ac:dyDescent="0.25"/>
  </sheetData>
  <mergeCells count="3">
    <mergeCell ref="A2:I2"/>
    <mergeCell ref="A4:F4"/>
    <mergeCell ref="G4:I4"/>
  </mergeCells>
  <conditionalFormatting sqref="H8:H199">
    <cfRule type="cellIs" dxfId="9" priority="1" operator="equal">
      <formula>1</formula>
    </cfRule>
    <cfRule type="cellIs" dxfId="8" priority="2" operator="equal">
      <formula>2</formula>
    </cfRule>
    <cfRule type="cellIs" dxfId="7" priority="3" operator="equal">
      <formula>3</formula>
    </cfRule>
    <cfRule type="cellIs" dxfId="6" priority="4" operator="equal">
      <formula>4</formula>
    </cfRule>
    <cfRule type="cellIs" dxfId="5" priority="5" operator="equal">
      <formula>5</formula>
    </cfRule>
  </conditionalFormatting>
  <conditionalFormatting sqref="I8:I199">
    <cfRule type="containsText" dxfId="4" priority="6" operator="containsText" text="Ny fejl">
      <formula>NOT(ISERROR(SEARCH("Ny fejl",I8)))</formula>
    </cfRule>
    <cfRule type="containsText" dxfId="3" priority="7" operator="containsText" text="Under analyse">
      <formula>NOT(ISERROR(SEARCH("Under analyse",I8)))</formula>
    </cfRule>
    <cfRule type="containsText" dxfId="2" priority="8" operator="containsText" text="Rettelse igangsat">
      <formula>NOT(ISERROR(SEARCH("Rettelse igangsat",I8)))</formula>
    </cfRule>
    <cfRule type="containsText" dxfId="1" priority="9" operator="containsText" text="Testes">
      <formula>NOT(ISERROR(SEARCH("Testes",I8)))</formula>
    </cfRule>
    <cfRule type="containsText" dxfId="0" priority="10" operator="containsText" text="Lukket">
      <formula>NOT(ISERROR(SEARCH("Lukket",I8)))</formula>
    </cfRule>
  </conditionalFormatting>
  <dataValidations count="2">
    <dataValidation type="list" errorStyle="warning" allowBlank="1" showInputMessage="1" errorTitle="Nyt navn" promptTitle="Medarbejder" prompt="Vælg et navn – eller skriv et nyt. Nye navne føjes automatisk til listen på arket 'Lister'." sqref="B8:B198" xr:uid="{8791DA9E-9E05-43E3-AEE7-FA29E4D1B334}">
      <formula1>Medarbejderliste</formula1>
    </dataValidation>
    <dataValidation type="whole" allowBlank="1" showInputMessage="1" showErrorMessage="1" errorTitle="Ugyldigt ugenummer" error="Skriv et ugenummer mellem 1 og 53." promptTitle="Uge" prompt="Skriv ugenummeret (1-53) for den uge, fejlen blev opdaget." sqref="A8:A31" xr:uid="{E03C2941-82FC-46E4-BEB4-E681E187026E}">
      <formula1>1</formula1>
      <formula2>53</formula2>
    </dataValidation>
  </dataValidations>
  <pageMargins left="0.7" right="0.7" top="0.75" bottom="0.75" header="0.3" footer="0.3"/>
  <legacy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Ugyldig værdi" error="Vælg en værdi fra dropdown-listen." promptTitle="Medarbejder" prompt="Vælg navn, eller skriv et nyt på arket 'Lister'." xr:uid="{C832A056-D126-4198-9544-803B94BE0505}">
          <x14:formula1>
            <xm:f>Lister!$D$2:$D$7</xm:f>
          </x14:formula1>
          <xm:sqref>B199</xm:sqref>
        </x14:dataValidation>
        <x14:dataValidation type="list" allowBlank="1" showInputMessage="1" showErrorMessage="1" errorTitle="Ugyldig værdi" error="Vælg en værdi fra dropdown-listen." promptTitle="Fejltype" prompt="Vælg fejltype i dropdown-listen." xr:uid="{EC0D68B2-1F08-4DBF-AE50-5E378AA1A17E}">
          <x14:formula1>
            <xm:f>Lister!$A$2:$A$13</xm:f>
          </x14:formula1>
          <xm:sqref>G8:G199</xm:sqref>
        </x14:dataValidation>
        <x14:dataValidation type="list" allowBlank="1" showInputMessage="1" showErrorMessage="1" errorTitle="Ugyldig værdi" error="Vælg en værdi fra dropdown-listen." promptTitle="Alvorlighed" prompt="1 = ubetydelig, 3 = væsentlig, 5 = kritisk." xr:uid="{27CF7F82-E8DE-452F-8070-468B5A886A24}">
          <x14:formula1>
            <xm:f>Lister!$B$2:$B$6</xm:f>
          </x14:formula1>
          <xm:sqref>H8:H199</xm:sqref>
        </x14:dataValidation>
        <x14:dataValidation type="list" allowBlank="1" showInputMessage="1" showErrorMessage="1" errorTitle="Ugyldig værdi" error="Vælg en værdi fra dropdown-listen." promptTitle="Status" prompt="Udfyldes udelukkende af AI-løsningens projektejer." xr:uid="{B23E26B5-520F-4714-8B21-6A15092804CF}">
          <x14:formula1>
            <xm:f>Lister!$C$2:$C$6</xm:f>
          </x14:formula1>
          <xm:sqref>I8:I199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4EF0-84F4-4421-9789-6E3C1CD909AA}">
  <sheetPr>
    <tabColor rgb="FF0A5564"/>
  </sheetPr>
  <dimension ref="A1:S60"/>
  <sheetViews>
    <sheetView showGridLines="0" zoomScale="70" zoomScaleNormal="100" workbookViewId="0">
      <selection activeCell="C20" sqref="C20"/>
    </sheetView>
  </sheetViews>
  <sheetFormatPr defaultRowHeight="15" x14ac:dyDescent="0.25"/>
  <cols>
    <col min="1" max="1" width="2.28515625" customWidth="1"/>
    <col min="2" max="2" width="32.7109375" customWidth="1"/>
    <col min="3" max="3" width="23.28515625" customWidth="1"/>
    <col min="4" max="19" width="11" customWidth="1"/>
  </cols>
  <sheetData>
    <row r="1" spans="1:19" ht="30" customHeight="1" x14ac:dyDescent="0.4">
      <c r="A1" s="9"/>
      <c r="B1" s="10" t="s">
        <v>32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8" customHeight="1" x14ac:dyDescent="0.25">
      <c r="A2" s="9"/>
      <c r="B2" s="11" t="s">
        <v>33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9.9499999999999993" customHeight="1" x14ac:dyDescent="0.25">
      <c r="A3" s="9"/>
      <c r="B3" s="12" t="s">
        <v>44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20.100000000000001" customHeight="1" x14ac:dyDescent="0.25">
      <c r="A4" s="9"/>
      <c r="B4" s="9"/>
      <c r="C4" s="9"/>
      <c r="D4" s="59" t="s">
        <v>34</v>
      </c>
      <c r="E4" s="60"/>
      <c r="F4" s="60"/>
      <c r="G4" s="64" t="s">
        <v>36</v>
      </c>
      <c r="H4" s="65"/>
      <c r="I4" s="65"/>
      <c r="J4" s="49" t="s">
        <v>38</v>
      </c>
      <c r="K4" s="50"/>
      <c r="L4" s="50"/>
      <c r="M4" s="54" t="s">
        <v>40</v>
      </c>
      <c r="N4" s="55"/>
      <c r="O4" s="55"/>
      <c r="P4" s="42" t="s">
        <v>42</v>
      </c>
      <c r="Q4" s="43"/>
      <c r="R4" s="44"/>
      <c r="S4" s="9"/>
    </row>
    <row r="5" spans="1:19" ht="33.950000000000003" customHeight="1" x14ac:dyDescent="0.25">
      <c r="A5" s="9"/>
      <c r="B5" s="9"/>
      <c r="C5" s="9"/>
      <c r="D5" s="61">
        <f>COUNTIFS(Fejllog[Synlig (filter)],1)</f>
        <v>0</v>
      </c>
      <c r="E5" s="60"/>
      <c r="F5" s="60"/>
      <c r="G5" s="66">
        <f>COUNTIFS(Fejllog[Synlig (filter)],1)-COUNTIFS(Fejllog[Status],"Lukket",Fejllog[Synlig (filter)],1)</f>
        <v>0</v>
      </c>
      <c r="H5" s="65"/>
      <c r="I5" s="65"/>
      <c r="J5" s="51">
        <f>COUNTIFS(Fejllog[Alvorlighed],"&gt;=4",Fejllog[Synlig (filter)],1)</f>
        <v>0</v>
      </c>
      <c r="K5" s="50"/>
      <c r="L5" s="50"/>
      <c r="M5" s="56">
        <f>COUNTIFS(Fejllog[Status],"Lukket",Fejllog[Synlig (filter)],1)</f>
        <v>0</v>
      </c>
      <c r="N5" s="55"/>
      <c r="O5" s="55"/>
      <c r="P5" s="45">
        <f>IFERROR(AVERAGEIFS(Fejllog[Alvorlighed],Fejllog[Synlig (filter)],1),0)</f>
        <v>0</v>
      </c>
      <c r="Q5" s="43"/>
      <c r="R5" s="44"/>
      <c r="S5" s="9"/>
    </row>
    <row r="6" spans="1:19" ht="15.95" customHeight="1" thickBot="1" x14ac:dyDescent="0.3">
      <c r="A6" s="9"/>
      <c r="B6" s="9"/>
      <c r="C6" s="9"/>
      <c r="D6" s="62" t="s">
        <v>35</v>
      </c>
      <c r="E6" s="63"/>
      <c r="F6" s="63"/>
      <c r="G6" s="67" t="s">
        <v>37</v>
      </c>
      <c r="H6" s="68"/>
      <c r="I6" s="68"/>
      <c r="J6" s="52" t="s">
        <v>39</v>
      </c>
      <c r="K6" s="53"/>
      <c r="L6" s="53"/>
      <c r="M6" s="57" t="s">
        <v>41</v>
      </c>
      <c r="N6" s="58"/>
      <c r="O6" s="58"/>
      <c r="P6" s="46" t="s">
        <v>43</v>
      </c>
      <c r="Q6" s="47"/>
      <c r="R6" s="48"/>
      <c r="S6" s="9"/>
    </row>
    <row r="7" spans="1:19" ht="12" customHeight="1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</sheetData>
  <mergeCells count="15">
    <mergeCell ref="D4:F4"/>
    <mergeCell ref="D5:F5"/>
    <mergeCell ref="D6:F6"/>
    <mergeCell ref="G4:I4"/>
    <mergeCell ref="G5:I5"/>
    <mergeCell ref="G6:I6"/>
    <mergeCell ref="P4:R4"/>
    <mergeCell ref="P5:R5"/>
    <mergeCell ref="P6:R6"/>
    <mergeCell ref="J4:L4"/>
    <mergeCell ref="J5:L5"/>
    <mergeCell ref="J6:L6"/>
    <mergeCell ref="M4:O4"/>
    <mergeCell ref="M5:O5"/>
    <mergeCell ref="M6:O6"/>
  </mergeCells>
  <pageMargins left="0.7" right="0.7" top="0.75" bottom="0.75" header="0.3" footer="0.3"/>
  <drawing r:id="rId1"/>
  <extLst>
    <ext xmlns:x15="http://schemas.microsoft.com/office/spreadsheetml/2010/11/main" uri="{3A4CF648-6AED-40f4-86FF-DC5316D8AED3}">
      <x14:slicerList xmlns:x14="http://schemas.microsoft.com/office/spreadsheetml/2009/9/main">
        <x14:slicer r:id="rId2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AC030-AA36-495E-960C-DCFA0A77CF17}">
  <sheetPr>
    <tabColor rgb="FFE1E6E6"/>
  </sheetPr>
  <dimension ref="A1:F60"/>
  <sheetViews>
    <sheetView workbookViewId="0">
      <selection activeCell="A22" sqref="A22"/>
    </sheetView>
  </sheetViews>
  <sheetFormatPr defaultRowHeight="15" x14ac:dyDescent="0.25"/>
  <cols>
    <col min="1" max="1" width="53.28515625" bestFit="1" customWidth="1"/>
    <col min="2" max="2" width="11.140625" bestFit="1" customWidth="1"/>
    <col min="3" max="3" width="16" bestFit="1" customWidth="1"/>
    <col min="4" max="4" width="41.85546875" customWidth="1"/>
    <col min="6" max="6" width="4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4" t="s">
        <v>64</v>
      </c>
      <c r="E1" s="24" t="s">
        <v>61</v>
      </c>
      <c r="F1" s="4" t="s">
        <v>65</v>
      </c>
    </row>
    <row r="2" spans="1:6" x14ac:dyDescent="0.25">
      <c r="A2" t="s">
        <v>3</v>
      </c>
      <c r="B2">
        <v>1</v>
      </c>
      <c r="C2" t="s">
        <v>15</v>
      </c>
      <c r="D2" s="14" t="e" cm="1" vm="1">
        <f t="array" ref="D2">_xlfn.LET(_xlpm.navne,_xlfn.VSTACK($F$2:$F$40,_xlfn.DROP(Fejllog[Medarbejder],1)),_xlfn._xlws.SORT(_xlfn.UNIQUE(_xlfn._xlws.FILTER(_xlpm.navne,_xlpm.navne&lt;&gt;""))))</f>
        <v>#VALUE!</v>
      </c>
      <c r="F2" s="25"/>
    </row>
    <row r="3" spans="1:6" x14ac:dyDescent="0.25">
      <c r="A3" t="s">
        <v>4</v>
      </c>
      <c r="B3">
        <v>2</v>
      </c>
      <c r="C3" t="s">
        <v>16</v>
      </c>
      <c r="D3" s="14"/>
      <c r="F3" s="25"/>
    </row>
    <row r="4" spans="1:6" x14ac:dyDescent="0.25">
      <c r="A4" t="s">
        <v>5</v>
      </c>
      <c r="B4">
        <v>3</v>
      </c>
      <c r="C4" t="s">
        <v>17</v>
      </c>
      <c r="D4" s="14"/>
      <c r="F4" s="25"/>
    </row>
    <row r="5" spans="1:6" x14ac:dyDescent="0.25">
      <c r="A5" t="s">
        <v>6</v>
      </c>
      <c r="B5">
        <v>4</v>
      </c>
      <c r="C5" t="s">
        <v>18</v>
      </c>
      <c r="D5" s="14"/>
      <c r="F5" s="25"/>
    </row>
    <row r="6" spans="1:6" x14ac:dyDescent="0.25">
      <c r="A6" t="s">
        <v>7</v>
      </c>
      <c r="B6">
        <v>5</v>
      </c>
      <c r="C6" t="s">
        <v>19</v>
      </c>
      <c r="D6" s="14"/>
      <c r="F6" s="25"/>
    </row>
    <row r="7" spans="1:6" x14ac:dyDescent="0.25">
      <c r="A7" t="s">
        <v>8</v>
      </c>
      <c r="D7" s="14"/>
      <c r="F7" s="25"/>
    </row>
    <row r="8" spans="1:6" x14ac:dyDescent="0.25">
      <c r="A8" t="s">
        <v>9</v>
      </c>
      <c r="D8" s="14"/>
      <c r="F8" s="25"/>
    </row>
    <row r="9" spans="1:6" x14ac:dyDescent="0.25">
      <c r="A9" t="s">
        <v>10</v>
      </c>
      <c r="D9" s="14"/>
      <c r="F9" s="25"/>
    </row>
    <row r="10" spans="1:6" x14ac:dyDescent="0.25">
      <c r="A10" t="s">
        <v>11</v>
      </c>
      <c r="D10" s="14"/>
      <c r="F10" s="25"/>
    </row>
    <row r="11" spans="1:6" x14ac:dyDescent="0.25">
      <c r="A11" t="s">
        <v>12</v>
      </c>
      <c r="D11" s="14"/>
      <c r="F11" s="25"/>
    </row>
    <row r="12" spans="1:6" x14ac:dyDescent="0.25">
      <c r="A12" t="s">
        <v>13</v>
      </c>
      <c r="D12" s="14"/>
      <c r="F12" s="25"/>
    </row>
    <row r="13" spans="1:6" x14ac:dyDescent="0.25">
      <c r="A13" t="s">
        <v>14</v>
      </c>
      <c r="D13" s="14"/>
      <c r="F13" s="25"/>
    </row>
    <row r="14" spans="1:6" x14ac:dyDescent="0.25">
      <c r="D14" s="14"/>
      <c r="F14" s="25"/>
    </row>
    <row r="15" spans="1:6" x14ac:dyDescent="0.25">
      <c r="A15" s="2" t="s">
        <v>20</v>
      </c>
      <c r="D15" s="14"/>
      <c r="F15" s="25"/>
    </row>
    <row r="16" spans="1:6" x14ac:dyDescent="0.25">
      <c r="D16" s="14"/>
      <c r="F16" s="25"/>
    </row>
    <row r="17" spans="4:6" x14ac:dyDescent="0.25">
      <c r="D17" s="26"/>
      <c r="F17" s="25"/>
    </row>
    <row r="18" spans="4:6" x14ac:dyDescent="0.25">
      <c r="D18" s="14"/>
      <c r="F18" s="25"/>
    </row>
    <row r="19" spans="4:6" x14ac:dyDescent="0.25">
      <c r="D19" s="14"/>
      <c r="F19" s="25"/>
    </row>
    <row r="20" spans="4:6" x14ac:dyDescent="0.25">
      <c r="D20" s="14"/>
      <c r="F20" s="25"/>
    </row>
    <row r="21" spans="4:6" x14ac:dyDescent="0.25">
      <c r="D21" s="14"/>
      <c r="F21" s="25"/>
    </row>
    <row r="22" spans="4:6" x14ac:dyDescent="0.25">
      <c r="D22" s="14"/>
      <c r="F22" s="25"/>
    </row>
    <row r="23" spans="4:6" x14ac:dyDescent="0.25">
      <c r="D23" s="14"/>
      <c r="F23" s="25"/>
    </row>
    <row r="24" spans="4:6" x14ac:dyDescent="0.25">
      <c r="D24" s="14"/>
      <c r="F24" s="25"/>
    </row>
    <row r="25" spans="4:6" x14ac:dyDescent="0.25">
      <c r="D25" s="14"/>
      <c r="F25" s="25"/>
    </row>
    <row r="26" spans="4:6" x14ac:dyDescent="0.25">
      <c r="D26" s="14"/>
      <c r="F26" s="25"/>
    </row>
    <row r="27" spans="4:6" x14ac:dyDescent="0.25">
      <c r="D27" s="14"/>
      <c r="F27" s="25"/>
    </row>
    <row r="28" spans="4:6" x14ac:dyDescent="0.25">
      <c r="D28" s="14"/>
      <c r="F28" s="25"/>
    </row>
    <row r="29" spans="4:6" x14ac:dyDescent="0.25">
      <c r="D29" s="14"/>
      <c r="F29" s="25"/>
    </row>
    <row r="30" spans="4:6" x14ac:dyDescent="0.25">
      <c r="D30" s="14"/>
      <c r="F30" s="25"/>
    </row>
    <row r="31" spans="4:6" x14ac:dyDescent="0.25">
      <c r="D31" s="14"/>
      <c r="F31" s="25"/>
    </row>
    <row r="32" spans="4:6" x14ac:dyDescent="0.25">
      <c r="D32" s="14"/>
      <c r="F32" s="25"/>
    </row>
    <row r="33" spans="4:6" x14ac:dyDescent="0.25">
      <c r="D33" s="14"/>
      <c r="F33" s="25"/>
    </row>
    <row r="34" spans="4:6" x14ac:dyDescent="0.25">
      <c r="D34" s="14"/>
      <c r="F34" s="25"/>
    </row>
    <row r="35" spans="4:6" x14ac:dyDescent="0.25">
      <c r="D35" s="14"/>
      <c r="F35" s="25"/>
    </row>
    <row r="36" spans="4:6" x14ac:dyDescent="0.25">
      <c r="D36" s="14"/>
      <c r="F36" s="25"/>
    </row>
    <row r="37" spans="4:6" x14ac:dyDescent="0.25">
      <c r="D37" s="14"/>
      <c r="F37" s="25"/>
    </row>
    <row r="38" spans="4:6" x14ac:dyDescent="0.25">
      <c r="D38" s="14"/>
      <c r="F38" s="25"/>
    </row>
    <row r="39" spans="4:6" x14ac:dyDescent="0.25">
      <c r="D39" s="14"/>
      <c r="F39" s="25"/>
    </row>
    <row r="40" spans="4:6" x14ac:dyDescent="0.25">
      <c r="D40" s="14"/>
      <c r="F40" s="25"/>
    </row>
    <row r="41" spans="4:6" x14ac:dyDescent="0.25">
      <c r="D41" s="14"/>
      <c r="F41" s="25"/>
    </row>
    <row r="42" spans="4:6" x14ac:dyDescent="0.25">
      <c r="D42" s="14"/>
      <c r="F42" s="25"/>
    </row>
    <row r="43" spans="4:6" x14ac:dyDescent="0.25">
      <c r="D43" s="14"/>
      <c r="F43" s="25"/>
    </row>
    <row r="44" spans="4:6" x14ac:dyDescent="0.25">
      <c r="D44" s="14"/>
      <c r="F44" s="25"/>
    </row>
    <row r="45" spans="4:6" x14ac:dyDescent="0.25">
      <c r="D45" s="14"/>
      <c r="F45" s="25"/>
    </row>
    <row r="46" spans="4:6" x14ac:dyDescent="0.25">
      <c r="D46" s="14"/>
      <c r="F46" s="25"/>
    </row>
    <row r="47" spans="4:6" x14ac:dyDescent="0.25">
      <c r="D47" s="14"/>
      <c r="F47" s="25"/>
    </row>
    <row r="48" spans="4:6" x14ac:dyDescent="0.25">
      <c r="D48" s="14"/>
      <c r="F48" s="25"/>
    </row>
    <row r="49" spans="4:6" x14ac:dyDescent="0.25">
      <c r="D49" s="14"/>
      <c r="F49" s="25"/>
    </row>
    <row r="50" spans="4:6" x14ac:dyDescent="0.25">
      <c r="D50" s="14"/>
      <c r="F50" s="25"/>
    </row>
    <row r="51" spans="4:6" x14ac:dyDescent="0.25">
      <c r="D51" s="14"/>
      <c r="F51" s="25"/>
    </row>
    <row r="52" spans="4:6" x14ac:dyDescent="0.25">
      <c r="D52" s="14"/>
      <c r="F52" s="25"/>
    </row>
    <row r="53" spans="4:6" x14ac:dyDescent="0.25">
      <c r="D53" s="14"/>
      <c r="F53" s="25"/>
    </row>
    <row r="54" spans="4:6" x14ac:dyDescent="0.25">
      <c r="D54" s="14"/>
      <c r="F54" s="25"/>
    </row>
    <row r="55" spans="4:6" x14ac:dyDescent="0.25">
      <c r="D55" s="14"/>
      <c r="F55" s="25"/>
    </row>
    <row r="56" spans="4:6" x14ac:dyDescent="0.25">
      <c r="D56" s="14"/>
      <c r="F56" s="25"/>
    </row>
    <row r="57" spans="4:6" x14ac:dyDescent="0.25">
      <c r="D57" s="14"/>
      <c r="F57" s="25"/>
    </row>
    <row r="58" spans="4:6" x14ac:dyDescent="0.25">
      <c r="D58" s="14"/>
      <c r="F58" s="25"/>
    </row>
    <row r="59" spans="4:6" x14ac:dyDescent="0.25">
      <c r="D59" s="14"/>
      <c r="F59" s="25"/>
    </row>
    <row r="60" spans="4:6" x14ac:dyDescent="0.25">
      <c r="D60" s="14"/>
      <c r="F60" s="25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A306-A6A0-4A4F-A03F-3A7940A093DB}">
  <sheetPr>
    <tabColor rgb="FFD0C6F0"/>
  </sheetPr>
  <dimension ref="A1:V19"/>
  <sheetViews>
    <sheetView showGridLines="0" workbookViewId="0"/>
  </sheetViews>
  <sheetFormatPr defaultRowHeight="15" x14ac:dyDescent="0.25"/>
  <cols>
    <col min="1" max="1" width="100.7109375" bestFit="1" customWidth="1"/>
    <col min="2" max="2" width="5" bestFit="1" customWidth="1"/>
    <col min="3" max="3" width="9.7109375" bestFit="1" customWidth="1"/>
    <col min="4" max="4" width="6" bestFit="1" customWidth="1"/>
    <col min="5" max="5" width="6.140625" bestFit="1" customWidth="1"/>
    <col min="6" max="6" width="5" bestFit="1" customWidth="1"/>
    <col min="7" max="7" width="3.140625" bestFit="1" customWidth="1"/>
    <col min="8" max="8" width="9.85546875" bestFit="1" customWidth="1"/>
    <col min="9" max="9" width="5" bestFit="1" customWidth="1"/>
    <col min="11" max="11" width="13.7109375" bestFit="1" customWidth="1"/>
    <col min="12" max="12" width="5" bestFit="1" customWidth="1"/>
    <col min="14" max="14" width="21.5703125" bestFit="1" customWidth="1"/>
    <col min="15" max="15" width="5" bestFit="1" customWidth="1"/>
    <col min="17" max="17" width="14" bestFit="1" customWidth="1"/>
    <col min="18" max="18" width="5.85546875" bestFit="1" customWidth="1"/>
    <col min="19" max="19" width="12" bestFit="1" customWidth="1"/>
    <col min="20" max="20" width="14.28515625" bestFit="1" customWidth="1"/>
    <col min="21" max="22" width="6.140625" bestFit="1" customWidth="1"/>
  </cols>
  <sheetData>
    <row r="1" spans="1:22" ht="15.75" x14ac:dyDescent="0.25">
      <c r="A1" s="8" t="s">
        <v>26</v>
      </c>
    </row>
    <row r="3" spans="1:22" x14ac:dyDescent="0.25">
      <c r="A3" s="4" t="s">
        <v>0</v>
      </c>
      <c r="B3" s="4" t="s">
        <v>27</v>
      </c>
      <c r="C3" s="4" t="s">
        <v>28</v>
      </c>
      <c r="D3" s="4" t="s">
        <v>45</v>
      </c>
      <c r="E3" s="4" t="s">
        <v>24</v>
      </c>
      <c r="F3" s="4" t="s">
        <v>27</v>
      </c>
      <c r="G3" s="4" t="s">
        <v>46</v>
      </c>
      <c r="H3" s="4" t="s">
        <v>1</v>
      </c>
      <c r="I3" s="4" t="s">
        <v>27</v>
      </c>
      <c r="K3" s="4" t="s">
        <v>2</v>
      </c>
      <c r="L3" s="4" t="s">
        <v>27</v>
      </c>
      <c r="N3" s="4" t="s">
        <v>29</v>
      </c>
      <c r="O3" s="4" t="s">
        <v>27</v>
      </c>
      <c r="Q3" s="4" t="s">
        <v>30</v>
      </c>
      <c r="R3" s="4" t="str">
        <f>Lister!C2</f>
        <v>Ny fejl</v>
      </c>
      <c r="S3" s="4" t="str">
        <f>Lister!C3</f>
        <v>Under analyse</v>
      </c>
      <c r="T3" s="4" t="str">
        <f>Lister!C4</f>
        <v>Rettelse igangsat</v>
      </c>
      <c r="U3" s="4" t="str">
        <f>Lister!C5</f>
        <v>Testes</v>
      </c>
      <c r="V3" s="4" t="str">
        <f>Lister!C6</f>
        <v>Lukket</v>
      </c>
    </row>
    <row r="4" spans="1:22" x14ac:dyDescent="0.25">
      <c r="A4" s="6" t="str">
        <f>Lister!A2</f>
        <v>Faktuelle fejl</v>
      </c>
      <c r="B4" s="6">
        <f>COUNTIFS(Fejllog[Fejltype],$A4,Fejllog[Synlig (filter)],1)</f>
        <v>0</v>
      </c>
      <c r="C4" s="6">
        <f t="shared" ref="C4:C15" si="0">B4+ROW()/10000</f>
        <v>4.0000000000000002E-4</v>
      </c>
      <c r="D4" s="6">
        <f>MIN(Fejllog[Uge])</f>
        <v>0</v>
      </c>
      <c r="E4" s="6" t="str">
        <f>IF($D4&gt;MAX(Fejllog[Uge]),"","Uge "&amp;$D4)</f>
        <v>Uge 0</v>
      </c>
      <c r="F4" s="6">
        <f>IF($D4&gt;MAX(Fejllog[Uge]),NA(),COUNTIFS(Fejllog[Uge],$D4,Fejllog[Synlig (filter)],1))</f>
        <v>0</v>
      </c>
      <c r="G4" s="6">
        <f>Lister!B2</f>
        <v>1</v>
      </c>
      <c r="H4" s="6" t="str">
        <f>"Niveau "&amp;G4</f>
        <v>Niveau 1</v>
      </c>
      <c r="I4" s="6">
        <f>COUNTIFS(Fejllog[Alvorlighed],$G4,Fejllog[Synlig (filter)],1)</f>
        <v>0</v>
      </c>
      <c r="J4" s="6"/>
      <c r="K4" s="6" t="str">
        <f>Lister!C2</f>
        <v>Ny fejl</v>
      </c>
      <c r="L4" s="6">
        <f>COUNTIFS(Fejllog[Status],$K4,Fejllog[Synlig (filter)],1)</f>
        <v>0</v>
      </c>
      <c r="M4" s="6"/>
      <c r="N4" s="6" t="str">
        <f>INDEX($A$4:$A$15,MATCH(LARGE($C$4:$C$15,1),$C$4:$C$15,0))</f>
        <v>Andet</v>
      </c>
      <c r="O4" s="6">
        <f>INDEX($B$4:$B$15,MATCH(LARGE($C$4:$C$15,1),$C$4:$C$15,0))</f>
        <v>0</v>
      </c>
      <c r="P4" s="6"/>
      <c r="Q4" s="6" t="s">
        <v>31</v>
      </c>
      <c r="R4" s="6">
        <f>COUNTIFS(Fejllog[Status],R$3,Fejllog[Synlig (filter)],1)</f>
        <v>0</v>
      </c>
      <c r="S4" s="6">
        <f>COUNTIFS(Fejllog[Status],S$3,Fejllog[Synlig (filter)],1)</f>
        <v>0</v>
      </c>
      <c r="T4" s="6">
        <f>COUNTIFS(Fejllog[Status],T$3,Fejllog[Synlig (filter)],1)</f>
        <v>0</v>
      </c>
      <c r="U4" s="6">
        <f>COUNTIFS(Fejllog[Status],U$3,Fejllog[Synlig (filter)],1)</f>
        <v>0</v>
      </c>
      <c r="V4" s="6">
        <f>COUNTIFS(Fejllog[Status],V$3,Fejllog[Synlig (filter)],1)</f>
        <v>0</v>
      </c>
    </row>
    <row r="5" spans="1:22" x14ac:dyDescent="0.25">
      <c r="A5" s="6" t="str">
        <f>Lister!A3</f>
        <v>Manglende kildehenvisning</v>
      </c>
      <c r="B5" s="6">
        <f>COUNTIFS(Fejllog[Fejltype],$A5,Fejllog[Synlig (filter)],1)</f>
        <v>0</v>
      </c>
      <c r="C5" s="6">
        <f t="shared" si="0"/>
        <v>5.0000000000000001E-4</v>
      </c>
      <c r="D5" s="6">
        <f t="shared" ref="D5:D19" si="1">D4+1</f>
        <v>1</v>
      </c>
      <c r="E5" s="6" t="str">
        <f>IF($D5&gt;MAX(Fejllog[Uge]),"","Uge "&amp;$D5)</f>
        <v/>
      </c>
      <c r="F5" s="6" t="e">
        <f>IF($D5&gt;MAX(Fejllog[Uge]),NA(),COUNTIFS(Fejllog[Uge],$D5,Fejllog[Synlig (filter)],1))</f>
        <v>#N/A</v>
      </c>
      <c r="G5" s="6">
        <f>Lister!B3</f>
        <v>2</v>
      </c>
      <c r="H5" s="6" t="str">
        <f>"Niveau "&amp;G5</f>
        <v>Niveau 2</v>
      </c>
      <c r="I5" s="6">
        <f>COUNTIFS(Fejllog[Alvorlighed],$G5,Fejllog[Synlig (filter)],1)</f>
        <v>0</v>
      </c>
      <c r="J5" s="6"/>
      <c r="K5" s="6" t="str">
        <f>Lister!C3</f>
        <v>Under analyse</v>
      </c>
      <c r="L5" s="6">
        <f>COUNTIFS(Fejllog[Status],$K5,Fejllog[Synlig (filter)],1)</f>
        <v>0</v>
      </c>
      <c r="M5" s="6"/>
      <c r="N5" s="6" t="str">
        <f>INDEX($A$4:$A$15,MATCH(LARGE($C$4:$C$15,2),$C$4:$C$15,0))</f>
        <v>Sikkerhedsproblem</v>
      </c>
      <c r="O5" s="6">
        <f>INDEX($B$4:$B$15,MATCH(LARGE($C$4:$C$15,2),$C$4:$C$15,0))</f>
        <v>0</v>
      </c>
      <c r="P5" s="6"/>
      <c r="Q5" s="6"/>
      <c r="R5" s="6"/>
      <c r="S5" s="6"/>
      <c r="T5" s="6"/>
      <c r="U5" s="6"/>
      <c r="V5" s="6"/>
    </row>
    <row r="6" spans="1:22" x14ac:dyDescent="0.25">
      <c r="A6" s="6" t="str">
        <f>Lister!A4</f>
        <v>Manglende data</v>
      </c>
      <c r="B6" s="6">
        <f>COUNTIFS(Fejllog[Fejltype],$A6,Fejllog[Synlig (filter)],1)</f>
        <v>0</v>
      </c>
      <c r="C6" s="6">
        <f t="shared" si="0"/>
        <v>5.9999999999999995E-4</v>
      </c>
      <c r="D6" s="6">
        <f t="shared" si="1"/>
        <v>2</v>
      </c>
      <c r="E6" s="6" t="str">
        <f>IF($D6&gt;MAX(Fejllog[Uge]),"","Uge "&amp;$D6)</f>
        <v/>
      </c>
      <c r="F6" s="6" t="e">
        <f>IF($D6&gt;MAX(Fejllog[Uge]),NA(),COUNTIFS(Fejllog[Uge],$D6,Fejllog[Synlig (filter)],1))</f>
        <v>#N/A</v>
      </c>
      <c r="G6" s="6">
        <f>Lister!B4</f>
        <v>3</v>
      </c>
      <c r="H6" s="6" t="str">
        <f>"Niveau "&amp;G6</f>
        <v>Niveau 3</v>
      </c>
      <c r="I6" s="6">
        <f>COUNTIFS(Fejllog[Alvorlighed],$G6,Fejllog[Synlig (filter)],1)</f>
        <v>0</v>
      </c>
      <c r="J6" s="6"/>
      <c r="K6" s="6" t="str">
        <f>Lister!C4</f>
        <v>Rettelse igangsat</v>
      </c>
      <c r="L6" s="6">
        <f>COUNTIFS(Fejllog[Status],$K6,Fejllog[Synlig (filter)],1)</f>
        <v>0</v>
      </c>
      <c r="M6" s="6"/>
      <c r="N6" s="6" t="str">
        <f>INDEX($A$4:$A$15,MATCH(LARGE($C$4:$C$15,3),$C$4:$C$15,0))</f>
        <v>Ignorerede instruktion</v>
      </c>
      <c r="O6" s="6">
        <f>INDEX($B$4:$B$15,MATCH(LARGE($C$4:$C$15,3),$C$4:$C$15,0))</f>
        <v>0</v>
      </c>
      <c r="P6" s="6"/>
      <c r="Q6" s="6"/>
      <c r="R6" s="6"/>
      <c r="S6" s="6"/>
      <c r="T6" s="6"/>
      <c r="U6" s="6"/>
      <c r="V6" s="6"/>
    </row>
    <row r="7" spans="1:22" x14ac:dyDescent="0.25">
      <c r="A7" s="6" t="str">
        <f>Lister!A5</f>
        <v>Forkert lovgivning</v>
      </c>
      <c r="B7" s="6">
        <f>COUNTIFS(Fejllog[Fejltype],$A7,Fejllog[Synlig (filter)],1)</f>
        <v>0</v>
      </c>
      <c r="C7" s="6">
        <f t="shared" si="0"/>
        <v>6.9999999999999999E-4</v>
      </c>
      <c r="D7" s="6">
        <f t="shared" si="1"/>
        <v>3</v>
      </c>
      <c r="E7" s="6" t="str">
        <f>IF($D7&gt;MAX(Fejllog[Uge]),"","Uge "&amp;$D7)</f>
        <v/>
      </c>
      <c r="F7" s="6" t="e">
        <f>IF($D7&gt;MAX(Fejllog[Uge]),NA(),COUNTIFS(Fejllog[Uge],$D7,Fejllog[Synlig (filter)],1))</f>
        <v>#N/A</v>
      </c>
      <c r="G7" s="6">
        <f>Lister!B5</f>
        <v>4</v>
      </c>
      <c r="H7" s="6" t="str">
        <f>"Niveau "&amp;G7</f>
        <v>Niveau 4</v>
      </c>
      <c r="I7" s="6">
        <f>COUNTIFS(Fejllog[Alvorlighed],$G7,Fejllog[Synlig (filter)],1)</f>
        <v>0</v>
      </c>
      <c r="J7" s="6"/>
      <c r="K7" s="6" t="str">
        <f>Lister!C5</f>
        <v>Testes</v>
      </c>
      <c r="L7" s="6">
        <f>COUNTIFS(Fejllog[Status],$K7,Fejllog[Synlig (filter)],1)</f>
        <v>0</v>
      </c>
      <c r="M7" s="6"/>
      <c r="N7" s="6" t="str">
        <f>INDEX($A$4:$A$15,MATCH(LARGE($C$4:$C$15,4),$C$4:$C$15,0))</f>
        <v>Forkert målgruppe</v>
      </c>
      <c r="O7" s="6">
        <f>INDEX($B$4:$B$15,MATCH(LARGE($C$4:$C$15,4),$C$4:$C$15,0))</f>
        <v>0</v>
      </c>
      <c r="P7" s="6"/>
      <c r="Q7" s="6"/>
      <c r="R7" s="6"/>
      <c r="S7" s="6"/>
      <c r="T7" s="6"/>
      <c r="U7" s="6"/>
      <c r="V7" s="6"/>
    </row>
    <row r="8" spans="1:22" x14ac:dyDescent="0.25">
      <c r="A8" s="6" t="str">
        <f>Lister!A6</f>
        <v>For upræcist svar</v>
      </c>
      <c r="B8" s="6">
        <f>COUNTIFS(Fejllog[Fejltype],$A8,Fejllog[Synlig (filter)],1)</f>
        <v>0</v>
      </c>
      <c r="C8" s="6">
        <f t="shared" si="0"/>
        <v>8.0000000000000004E-4</v>
      </c>
      <c r="D8" s="6">
        <f t="shared" si="1"/>
        <v>4</v>
      </c>
      <c r="E8" s="6" t="str">
        <f>IF($D8&gt;MAX(Fejllog[Uge]),"","Uge "&amp;$D8)</f>
        <v/>
      </c>
      <c r="F8" s="6" t="e">
        <f>IF($D8&gt;MAX(Fejllog[Uge]),NA(),COUNTIFS(Fejllog[Uge],$D8,Fejllog[Synlig (filter)],1))</f>
        <v>#N/A</v>
      </c>
      <c r="G8" s="6">
        <f>Lister!B6</f>
        <v>5</v>
      </c>
      <c r="H8" s="6" t="str">
        <f>"Niveau "&amp;G8</f>
        <v>Niveau 5</v>
      </c>
      <c r="I8" s="6">
        <f>COUNTIFS(Fejllog[Alvorlighed],$G8,Fejllog[Synlig (filter)],1)</f>
        <v>0</v>
      </c>
      <c r="J8" s="6"/>
      <c r="K8" s="6" t="str">
        <f>Lister!C6</f>
        <v>Lukket</v>
      </c>
      <c r="L8" s="6">
        <f>COUNTIFS(Fejllog[Status],$K8,Fejllog[Synlig (filter)],1)</f>
        <v>0</v>
      </c>
      <c r="M8" s="6"/>
      <c r="N8" s="6" t="str">
        <f>INDEX($A$4:$A$15,MATCH(LARGE($C$4:$C$15,5),$C$4:$C$15,0))</f>
        <v>Forkert tone</v>
      </c>
      <c r="O8" s="6">
        <f>INDEX($B$4:$B$15,MATCH(LARGE($C$4:$C$15,5),$C$4:$C$15,0))</f>
        <v>0</v>
      </c>
      <c r="P8" s="6"/>
      <c r="Q8" s="6"/>
      <c r="R8" s="6"/>
      <c r="S8" s="6"/>
      <c r="T8" s="6"/>
      <c r="U8" s="6"/>
      <c r="V8" s="6"/>
    </row>
    <row r="9" spans="1:22" x14ac:dyDescent="0.25">
      <c r="A9" s="6" t="str">
        <f>Lister!A7</f>
        <v>For langt svar</v>
      </c>
      <c r="B9" s="6">
        <f>COUNTIFS(Fejllog[Fejltype],$A9,Fejllog[Synlig (filter)],1)</f>
        <v>0</v>
      </c>
      <c r="C9" s="6">
        <f t="shared" si="0"/>
        <v>8.9999999999999998E-4</v>
      </c>
      <c r="D9" s="6">
        <f t="shared" si="1"/>
        <v>5</v>
      </c>
      <c r="E9" s="6" t="str">
        <f>IF($D9&gt;MAX(Fejllog[Uge]),"","Uge "&amp;$D9)</f>
        <v/>
      </c>
      <c r="F9" s="6" t="e">
        <f>IF($D9&gt;MAX(Fejllog[Uge]),NA(),COUNTIFS(Fejllog[Uge],$D9,Fejllog[Synlig (filter)],1))</f>
        <v>#N/A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5">
      <c r="A10" s="6" t="str">
        <f>Lister!A8</f>
        <v>For kort svar</v>
      </c>
      <c r="B10" s="6">
        <f>COUNTIFS(Fejllog[Fejltype],$A10,Fejllog[Synlig (filter)],1)</f>
        <v>0</v>
      </c>
      <c r="C10" s="6">
        <f t="shared" si="0"/>
        <v>1E-3</v>
      </c>
      <c r="D10" s="6">
        <f t="shared" si="1"/>
        <v>6</v>
      </c>
      <c r="E10" s="6" t="str">
        <f>IF($D10&gt;MAX(Fejllog[Uge]),"","Uge "&amp;$D10)</f>
        <v/>
      </c>
      <c r="F10" s="6" t="e">
        <f>IF($D10&gt;MAX(Fejllog[Uge]),NA(),COUNTIFS(Fejllog[Uge],$D10,Fejllog[Synlig (filter)],1))</f>
        <v>#N/A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x14ac:dyDescent="0.25">
      <c r="A11" s="6" t="str">
        <f>Lister!A9</f>
        <v>Forkert tone</v>
      </c>
      <c r="B11" s="6">
        <f>COUNTIFS(Fejllog[Fejltype],$A11,Fejllog[Synlig (filter)],1)</f>
        <v>0</v>
      </c>
      <c r="C11" s="6">
        <f t="shared" si="0"/>
        <v>1.1000000000000001E-3</v>
      </c>
      <c r="D11" s="6">
        <f t="shared" si="1"/>
        <v>7</v>
      </c>
      <c r="E11" s="6" t="str">
        <f>IF($D11&gt;MAX(Fejllog[Uge]),"","Uge "&amp;$D11)</f>
        <v/>
      </c>
      <c r="F11" s="6" t="e">
        <f>IF($D11&gt;MAX(Fejllog[Uge]),NA(),COUNTIFS(Fejllog[Uge],$D11,Fejllog[Synlig (filter)],1))</f>
        <v>#N/A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x14ac:dyDescent="0.25">
      <c r="A12" s="6" t="str">
        <f>Lister!A10</f>
        <v>Forkert målgruppe</v>
      </c>
      <c r="B12" s="6">
        <f>COUNTIFS(Fejllog[Fejltype],$A12,Fejllog[Synlig (filter)],1)</f>
        <v>0</v>
      </c>
      <c r="C12" s="6">
        <f t="shared" si="0"/>
        <v>1.1999999999999999E-3</v>
      </c>
      <c r="D12" s="6">
        <f t="shared" si="1"/>
        <v>8</v>
      </c>
      <c r="E12" s="6" t="str">
        <f>IF($D12&gt;MAX(Fejllog[Uge]),"","Uge "&amp;$D12)</f>
        <v/>
      </c>
      <c r="F12" s="6" t="e">
        <f>IF($D12&gt;MAX(Fejllog[Uge]),NA(),COUNTIFS(Fejllog[Uge],$D12,Fejllog[Synlig (filter)],1))</f>
        <v>#N/A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6" t="str">
        <f>Lister!A11</f>
        <v>Ignorerede instruktion</v>
      </c>
      <c r="B13" s="6">
        <f>COUNTIFS(Fejllog[Fejltype],$A13,Fejllog[Synlig (filter)],1)</f>
        <v>0</v>
      </c>
      <c r="C13" s="6">
        <f t="shared" si="0"/>
        <v>1.2999999999999999E-3</v>
      </c>
      <c r="D13" s="6">
        <f t="shared" si="1"/>
        <v>9</v>
      </c>
      <c r="E13" s="6" t="str">
        <f>IF($D13&gt;MAX(Fejllog[Uge]),"","Uge "&amp;$D13)</f>
        <v/>
      </c>
      <c r="F13" s="6" t="e">
        <f>IF($D13&gt;MAX(Fejllog[Uge]),NA(),COUNTIFS(Fejllog[Uge],$D13,Fejllog[Synlig (filter)],1))</f>
        <v>#N/A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x14ac:dyDescent="0.25">
      <c r="A14" s="6" t="str">
        <f>Lister!A12</f>
        <v>Sikkerhedsproblem</v>
      </c>
      <c r="B14" s="6">
        <f>COUNTIFS(Fejllog[Fejltype],$A14,Fejllog[Synlig (filter)],1)</f>
        <v>0</v>
      </c>
      <c r="C14" s="6">
        <f t="shared" si="0"/>
        <v>1.4E-3</v>
      </c>
      <c r="D14" s="6">
        <f t="shared" si="1"/>
        <v>10</v>
      </c>
      <c r="E14" s="6" t="str">
        <f>IF($D14&gt;MAX(Fejllog[Uge]),"","Uge "&amp;$D14)</f>
        <v/>
      </c>
      <c r="F14" s="6" t="e">
        <f>IF($D14&gt;MAX(Fejllog[Uge]),NA(),COUNTIFS(Fejllog[Uge],$D14,Fejllog[Synlig (filter)],1))</f>
        <v>#N/A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5">
      <c r="A15" t="str">
        <f>Lister!A13</f>
        <v>Andet</v>
      </c>
      <c r="B15">
        <f>COUNTIFS(Fejllog[Fejltype],$A15,Fejllog[Synlig (filter)],1)</f>
        <v>0</v>
      </c>
      <c r="C15">
        <f t="shared" si="0"/>
        <v>1.5E-3</v>
      </c>
      <c r="D15" s="6">
        <f t="shared" si="1"/>
        <v>11</v>
      </c>
      <c r="E15" s="6" t="str">
        <f>IF($D15&gt;MAX(Fejllog[Uge]),"","Uge "&amp;$D15)</f>
        <v/>
      </c>
      <c r="F15" s="6" t="e">
        <f>IF($D15&gt;MAX(Fejllog[Uge]),NA(),COUNTIFS(Fejllog[Uge],$D15,Fejllog[Synlig (filter)],1))</f>
        <v>#N/A</v>
      </c>
    </row>
    <row r="16" spans="1:22" x14ac:dyDescent="0.25">
      <c r="D16" s="6">
        <f t="shared" si="1"/>
        <v>12</v>
      </c>
      <c r="E16" s="6" t="str">
        <f>IF($D16&gt;MAX(Fejllog[Uge]),"","Uge "&amp;$D16)</f>
        <v/>
      </c>
      <c r="F16" s="6" t="e">
        <f>IF($D16&gt;MAX(Fejllog[Uge]),NA(),COUNTIFS(Fejllog[Uge],$D16,Fejllog[Synlig (filter)],1))</f>
        <v>#N/A</v>
      </c>
    </row>
    <row r="17" spans="4:6" x14ac:dyDescent="0.25">
      <c r="D17" s="6">
        <f t="shared" si="1"/>
        <v>13</v>
      </c>
      <c r="E17" s="6" t="str">
        <f>IF($D17&gt;MAX(Fejllog[Uge]),"","Uge "&amp;$D17)</f>
        <v/>
      </c>
      <c r="F17" s="6" t="e">
        <f>IF($D17&gt;MAX(Fejllog[Uge]),NA(),COUNTIFS(Fejllog[Uge],$D17,Fejllog[Synlig (filter)],1))</f>
        <v>#N/A</v>
      </c>
    </row>
    <row r="18" spans="4:6" x14ac:dyDescent="0.25">
      <c r="D18" s="6">
        <f t="shared" si="1"/>
        <v>14</v>
      </c>
      <c r="E18" s="6" t="str">
        <f>IF($D18&gt;MAX(Fejllog[Uge]),"","Uge "&amp;$D18)</f>
        <v/>
      </c>
      <c r="F18" s="6" t="e">
        <f>IF($D18&gt;MAX(Fejllog[Uge]),NA(),COUNTIFS(Fejllog[Uge],$D18,Fejllog[Synlig (filter)],1))</f>
        <v>#N/A</v>
      </c>
    </row>
    <row r="19" spans="4:6" x14ac:dyDescent="0.25">
      <c r="D19" s="6">
        <f t="shared" si="1"/>
        <v>15</v>
      </c>
      <c r="E19" s="6" t="str">
        <f>IF($D19&gt;MAX(Fejllog[Uge]),"","Uge "&amp;$D19)</f>
        <v/>
      </c>
      <c r="F19" s="6" t="e">
        <f>IF($D19&gt;MAX(Fejllog[Uge]),NA(),COUNTIFS(Fejllog[Uge],$D19,Fejllog[Synlig (filter)],1))</f>
        <v>#N/A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etOrganized dokument" ma:contentTypeID="0x010100AC085CFC53BC46CEA2EADE194AD9D482003542AAE991473246B82B25D6FC198440" ma:contentTypeVersion="4" ma:contentTypeDescription="GetOrganized dokument" ma:contentTypeScope="" ma:versionID="6711678e5f24873360ca859436c4f282">
  <xsd:schema xmlns:xsd="http://www.w3.org/2001/XMLSchema" xmlns:xs="http://www.w3.org/2001/XMLSchema" xmlns:p="http://schemas.microsoft.com/office/2006/metadata/properties" xmlns:ns1="http://schemas.microsoft.com/sharepoint/v3" xmlns:ns2="3A571463-8961-4FEC-A189-64EB3DC9631F" xmlns:ns3="3a571463-8961-4fec-a189-64eb3dc9631f" targetNamespace="http://schemas.microsoft.com/office/2006/metadata/properties" ma:root="true" ma:fieldsID="1bfacd99269e137b7e9d6e07359eee02" ns1:_="" ns2:_="" ns3:_="">
    <xsd:import namespace="http://schemas.microsoft.com/sharepoint/v3"/>
    <xsd:import namespace="3A571463-8961-4FEC-A189-64EB3DC9631F"/>
    <xsd:import namespace="3a571463-8961-4fec-a189-64eb3dc9631f"/>
    <xsd:element name="properties">
      <xsd:complexType>
        <xsd:sequence>
          <xsd:element name="documentManagement">
            <xsd:complexType>
              <xsd:all>
                <xsd:element ref="ns2:Dokumenttype"/>
                <xsd:element ref="ns2:DocumentDescription" minOccurs="0"/>
                <xsd:element ref="ns2:CCMAgendaDocumentStatus" minOccurs="0"/>
                <xsd:element ref="ns2:CCMAgendaStatus" minOccurs="0"/>
                <xsd:element ref="ns2:CCMMeetingCaseLink" minOccurs="0"/>
                <xsd:element ref="ns2:AgendaStatusIcon" minOccurs="0"/>
                <xsd:element ref="ns1:CaseID" minOccurs="0"/>
                <xsd:element ref="ns1:DocID" minOccurs="0"/>
                <xsd:element ref="ns1:Finalized" minOccurs="0"/>
                <xsd:element ref="ns1:Related" minOccurs="0"/>
                <xsd:element ref="ns1:RegistrationDate" minOccurs="0"/>
                <xsd:element ref="ns1:CaseRecordNumber" minOccurs="0"/>
                <xsd:element ref="ns1:LocalAttachment" minOccurs="0"/>
                <xsd:element ref="ns1:CCMTemplateName" minOccurs="0"/>
                <xsd:element ref="ns1:CCMTemplateVersion" minOccurs="0"/>
                <xsd:element ref="ns1:CCMSystemID" minOccurs="0"/>
                <xsd:element ref="ns1:WasEncrypted" minOccurs="0"/>
                <xsd:element ref="ns1:WasSigned" minOccurs="0"/>
                <xsd:element ref="ns1:MailHasAttachments" minOccurs="0"/>
                <xsd:element ref="ns2:CCMMeetingCaseId" minOccurs="0"/>
                <xsd:element ref="ns2:CCMMeetingCaseInstanceId" minOccurs="0"/>
                <xsd:element ref="ns2:CCMAgendaItemId" minOccurs="0"/>
                <xsd:element ref="ns1:CCMTemplateID" minOccurs="0"/>
                <xsd:element ref="ns1:CCMVisualId" minOccurs="0"/>
                <xsd:element ref="ns1:CCMConversation" minOccurs="0"/>
                <xsd:element ref="ns1:CCMOriginalDocID" minOccurs="0"/>
                <xsd:element ref="ns1:CCMMetadataExtractionStatus" minOccurs="0"/>
                <xsd:element ref="ns1:CCMPageCount" minOccurs="0"/>
                <xsd:element ref="ns1:CCMCommentCount" minOccurs="0"/>
                <xsd:element ref="ns1:CCMPreviewAnnotationsTasks" minOccurs="0"/>
                <xsd:element ref="ns1:CCMCognitiveType" minOccurs="0"/>
                <xsd:element ref="ns1:CCMOnlineStatus" minOccurs="0"/>
                <xsd:element ref="ns1:CCMDocumentReadIndicator" minOccurs="0"/>
                <xsd:element ref="ns3:Classification" minOccurs="0"/>
                <xsd:element ref="ns3:Recipient" minOccurs="0"/>
                <xsd:element ref="ns3:Sender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CaseID" ma:index="14" nillable="true" ma:displayName="Sags ID" ma:default="Tildeler" ma:internalName="CaseID" ma:readOnly="true">
      <xsd:simpleType>
        <xsd:restriction base="dms:Text"/>
      </xsd:simpleType>
    </xsd:element>
    <xsd:element name="DocID" ma:index="15" nillable="true" ma:displayName="Dok ID" ma:default="Tildeler" ma:internalName="DocID" ma:readOnly="true">
      <xsd:simpleType>
        <xsd:restriction base="dms:Text"/>
      </xsd:simpleType>
    </xsd:element>
    <xsd:element name="Finalized" ma:index="16" nillable="true" ma:displayName="Endeligt" ma:default="False" ma:internalName="Finalized" ma:readOnly="true">
      <xsd:simpleType>
        <xsd:restriction base="dms:Boolean"/>
      </xsd:simpleType>
    </xsd:element>
    <xsd:element name="Related" ma:index="17" nillable="true" ma:displayName="Vedhæftet dokument" ma:default="False" ma:internalName="Related" ma:readOnly="true">
      <xsd:simpleType>
        <xsd:restriction base="dms:Boolean"/>
      </xsd:simpleType>
    </xsd:element>
    <xsd:element name="RegistrationDate" ma:index="18" nillable="true" ma:displayName="Registrerings dato" ma:format="DateTime" ma:internalName="RegistrationDate" ma:readOnly="true">
      <xsd:simpleType>
        <xsd:restriction base="dms:DateTime"/>
      </xsd:simpleType>
    </xsd:element>
    <xsd:element name="CaseRecordNumber" ma:index="19" nillable="true" ma:displayName="Akt ID" ma:decimals="0" ma:default="0" ma:internalName="CaseRecordNumber" ma:readOnly="true">
      <xsd:simpleType>
        <xsd:restriction base="dms:Number"/>
      </xsd:simpleType>
    </xsd:element>
    <xsd:element name="LocalAttachment" ma:index="20" nillable="true" ma:displayName="Lokalt bilag" ma:default="False" ma:description="" ma:internalName="LocalAttachment" ma:readOnly="true">
      <xsd:simpleType>
        <xsd:restriction base="dms:Boolean"/>
      </xsd:simpleType>
    </xsd:element>
    <xsd:element name="CCMTemplateName" ma:index="21" nillable="true" ma:displayName="Skabelon navn" ma:internalName="CCMTemplateName" ma:readOnly="true">
      <xsd:simpleType>
        <xsd:restriction base="dms:Text"/>
      </xsd:simpleType>
    </xsd:element>
    <xsd:element name="CCMTemplateVersion" ma:index="22" nillable="true" ma:displayName="Skabelon version" ma:internalName="CCMTemplateVersion" ma:readOnly="true">
      <xsd:simpleType>
        <xsd:restriction base="dms:Text"/>
      </xsd:simpleType>
    </xsd:element>
    <xsd:element name="CCMSystemID" ma:index="23" nillable="true" ma:displayName="CCMSystemID" ma:hidden="true" ma:internalName="CCMSystemID" ma:readOnly="true">
      <xsd:simpleType>
        <xsd:restriction base="dms:Text"/>
      </xsd:simpleType>
    </xsd:element>
    <xsd:element name="WasEncrypted" ma:index="24" nillable="true" ma:displayName="Krypteret" ma:default="False" ma:internalName="WasEncrypted" ma:readOnly="true">
      <xsd:simpleType>
        <xsd:restriction base="dms:Boolean"/>
      </xsd:simpleType>
    </xsd:element>
    <xsd:element name="WasSigned" ma:index="25" nillable="true" ma:displayName="Signeret" ma:default="False" ma:internalName="WasSigned" ma:readOnly="true">
      <xsd:simpleType>
        <xsd:restriction base="dms:Boolean"/>
      </xsd:simpleType>
    </xsd:element>
    <xsd:element name="MailHasAttachments" ma:index="26" nillable="true" ma:displayName="E-mail har vedhæftede filer" ma:default="False" ma:internalName="MailHasAttachments" ma:readOnly="true">
      <xsd:simpleType>
        <xsd:restriction base="dms:Boolean"/>
      </xsd:simpleType>
    </xsd:element>
    <xsd:element name="CCMTemplateID" ma:index="31" nillable="true" ma:displayName="CCMTemplateID" ma:decimals="0" ma:default="0" ma:hidden="true" ma:internalName="CCMTemplateID" ma:readOnly="true">
      <xsd:simpleType>
        <xsd:restriction base="dms:Number"/>
      </xsd:simpleType>
    </xsd:element>
    <xsd:element name="CCMVisualId" ma:index="32" nillable="true" ma:displayName="Sags ID" ma:default="Tildeler" ma:internalName="CCMVisualId" ma:readOnly="true">
      <xsd:simpleType>
        <xsd:restriction base="dms:Text"/>
      </xsd:simpleType>
    </xsd:element>
    <xsd:element name="CCMConversation" ma:index="33" nillable="true" ma:displayName="Samtale" ma:description="" ma:internalName="CCMConversation" ma:readOnly="true">
      <xsd:simpleType>
        <xsd:restriction base="dms:Text"/>
      </xsd:simpleType>
    </xsd:element>
    <xsd:element name="CCMOriginalDocID" ma:index="35" nillable="true" ma:displayName="Originalt Dok ID" ma:description="" ma:internalName="CCMOriginalDocID" ma:readOnly="true">
      <xsd:simpleType>
        <xsd:restriction base="dms:Text"/>
      </xsd:simpleType>
    </xsd:element>
    <xsd:element name="CCMMetadataExtractionStatus" ma:index="37" nillable="true" ma:displayName="CCMMetadataExtractionStatus" ma:default="CCMPageCount:InProgress;CCMCommentCount:InProgress" ma:hidden="true" ma:internalName="CCMMetadataExtractionStatus" ma:readOnly="false">
      <xsd:simpleType>
        <xsd:restriction base="dms:Text"/>
      </xsd:simpleType>
    </xsd:element>
    <xsd:element name="CCMPageCount" ma:index="38" nillable="true" ma:displayName="Sider" ma:decimals="0" ma:description="" ma:internalName="CCMPageCount" ma:readOnly="true">
      <xsd:simpleType>
        <xsd:restriction base="dms:Number"/>
      </xsd:simpleType>
    </xsd:element>
    <xsd:element name="CCMCommentCount" ma:index="39" nillable="true" ma:displayName="Kommentarer" ma:decimals="0" ma:description="" ma:internalName="CCMCommentCount" ma:readOnly="true">
      <xsd:simpleType>
        <xsd:restriction base="dms:Number"/>
      </xsd:simpleType>
    </xsd:element>
    <xsd:element name="CCMPreviewAnnotationsTasks" ma:index="40" nillable="true" ma:displayName="Opgaver" ma:decimals="0" ma:description="" ma:internalName="CCMPreviewAnnotationsTasks" ma:readOnly="true">
      <xsd:simpleType>
        <xsd:restriction base="dms:Number"/>
      </xsd:simpleType>
    </xsd:element>
    <xsd:element name="CCMCognitiveType" ma:index="41" nillable="true" ma:displayName="CognitiveType" ma:decimals="0" ma:description="" ma:internalName="CCMCognitiveType" ma:readOnly="false">
      <xsd:simpleType>
        <xsd:restriction base="dms:Number"/>
      </xsd:simpleType>
    </xsd:element>
    <xsd:element name="CCMOnlineStatus" ma:index="42" nillable="true" ma:displayName="Online status" ma:description="" ma:format="Dropdown" ma:internalName="CCMOnlineStatus" ma:readOnly="true">
      <xsd:simpleType>
        <xsd:restriction base="dms:Choice">
          <xsd:enumeration value="OneDrive"/>
          <xsd:enumeration value="SharePointOnline"/>
          <xsd:enumeration value="Teams"/>
          <xsd:enumeration value="SharePointOnlineSync"/>
        </xsd:restriction>
      </xsd:simpleType>
    </xsd:element>
    <xsd:element name="CCMDocumentReadIndicator" ma:index="43" nillable="true" ma:displayName="Indikator for læst dokument" ma:internalName="CCMDocumentReadIndica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1463-8961-4FEC-A189-64EB3DC9631F" elementFormDefault="qualified">
    <xsd:import namespace="http://schemas.microsoft.com/office/2006/documentManagement/types"/>
    <xsd:import namespace="http://schemas.microsoft.com/office/infopath/2007/PartnerControls"/>
    <xsd:element name="Dokumenttype" ma:index="2" ma:displayName="Dokumenttype" ma:default="Notat" ma:format="Dropdown" ma:internalName="Dokumenttype">
      <xsd:simpleType>
        <xsd:restriction base="dms:Choice">
          <xsd:enumeration value="Administrativ information"/>
          <xsd:enumeration value="Andet dokument"/>
          <xsd:enumeration value="Brev"/>
          <xsd:enumeration value="Centralt modtaget post"/>
          <xsd:enumeration value="Dagsorden"/>
          <xsd:enumeration value="Fremstilling"/>
          <xsd:enumeration value="Høringssvar"/>
          <xsd:enumeration value="Kontrakt"/>
          <xsd:enumeration value="Notat"/>
          <xsd:enumeration value="Overenskomst"/>
          <xsd:enumeration value="Presseberedskab"/>
          <xsd:enumeration value="Pressemeddelelse"/>
          <xsd:enumeration value="Rapport"/>
          <xsd:enumeration value="Referat"/>
          <xsd:enumeration value="Tale"/>
          <xsd:enumeration value="Temadrøftelse"/>
          <xsd:enumeration value="Projektbeskrivelse"/>
          <xsd:enumeration value="Analysenotat"/>
        </xsd:restriction>
      </xsd:simpleType>
    </xsd:element>
    <xsd:element name="DocumentDescription" ma:index="3" nillable="true" ma:displayName="Beskrivelse" ma:internalName="DocumentDescription">
      <xsd:simpleType>
        <xsd:restriction base="dms:Note">
          <xsd:maxLength value="255"/>
        </xsd:restriction>
      </xsd:simpleType>
    </xsd:element>
    <xsd:element name="CCMAgendaDocumentStatus" ma:index="4" nillable="true" ma:displayName="Status  for manchet" ma:format="Dropdown" ma:internalName="CCMAgendaDocumentStatus">
      <xsd:simpleType>
        <xsd:restriction base="dms:Choice">
          <xsd:enumeration value="Udkast"/>
          <xsd:enumeration value="Under udarbejdelse"/>
          <xsd:enumeration value="Endelig"/>
        </xsd:restriction>
      </xsd:simpleType>
    </xsd:element>
    <xsd:element name="CCMAgendaStatus" ma:index="5" nillable="true" ma:displayName="Dagsordenstatus" ma:default="" ma:format="Dropdown" ma:internalName="CCMAgendaStatus">
      <xsd:simpleType>
        <xsd:restriction base="dms:Choice">
          <xsd:enumeration value="Anmeldt"/>
          <xsd:enumeration value="Optaget på dagsorden"/>
          <xsd:enumeration value="Behandlet"/>
          <xsd:enumeration value="Afvist til dagsorden"/>
          <xsd:enumeration value="Fjernet fra dagsorden"/>
        </xsd:restriction>
      </xsd:simpleType>
    </xsd:element>
    <xsd:element name="CCMMeetingCaseLink" ma:index="6" nillable="true" ma:displayName="Mødesag" ma:format="Hyperlink" ma:internalName="CCMMeetingCase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gendaStatusIcon" ma:index="7" nillable="true" ma:displayName="." ma:internalName="AgendaStatusIcon">
      <xsd:simpleType>
        <xsd:restriction base="dms:Unknown"/>
      </xsd:simpleType>
    </xsd:element>
    <xsd:element name="CCMMeetingCaseId" ma:index="27" nillable="true" ma:displayName="CCMMeetingCaseId" ma:hidden="true" ma:internalName="CCMMeetingCaseId">
      <xsd:simpleType>
        <xsd:restriction base="dms:Text">
          <xsd:maxLength value="255"/>
        </xsd:restriction>
      </xsd:simpleType>
    </xsd:element>
    <xsd:element name="CCMMeetingCaseInstanceId" ma:index="28" nillable="true" ma:displayName="CCMMeetingCaseInstanceId" ma:hidden="true" ma:internalName="CCMMeetingCaseInstanceId">
      <xsd:simpleType>
        <xsd:restriction base="dms:Text">
          <xsd:maxLength value="255"/>
        </xsd:restriction>
      </xsd:simpleType>
    </xsd:element>
    <xsd:element name="CCMAgendaItemId" ma:index="29" nillable="true" ma:displayName="CCMAgendaItemId" ma:decimals="0" ma:hidden="true" ma:internalName="CCMAgendaItem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571463-8961-4fec-a189-64eb3dc9631f" elementFormDefault="qualified">
    <xsd:import namespace="http://schemas.microsoft.com/office/2006/documentManagement/types"/>
    <xsd:import namespace="http://schemas.microsoft.com/office/infopath/2007/PartnerControls"/>
    <xsd:element name="Classification" ma:index="44" nillable="true" ma:displayName="Klassifikation" ma:format="Dropdown" ma:internalName="Classification">
      <xsd:simpleType>
        <xsd:restriction base="dms:Choice">
          <xsd:enumeration value="Åben"/>
          <xsd:enumeration value="Lukket"/>
        </xsd:restriction>
      </xsd:simpleType>
    </xsd:element>
    <xsd:element name="Recipient" ma:index="45" nillable="true" ma:displayName="Modtager" ma:list="{d3c79950-e53e-4ddf-9d39-e70b1f97fde2}" ma:internalName="Recipient" ma:showField="Emai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nder" ma:index="46" nillable="true" ma:displayName="Afsender" ma:list="{d3c79950-e53e-4ddf-9d39-e70b1f97fde2}" ma:internalName="Sender" ma:showField="Email">
      <xsd:simpleType>
        <xsd:restriction base="dms:Lookup"/>
      </xsd:simpleType>
    </xsd:element>
    <xsd:element name="Date" ma:index="47" nillable="true" ma:displayName="Modtaget dato" ma:format="DateTime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daStatusIcon xmlns="3A571463-8961-4FEC-A189-64EB3DC9631F" xsi:nil="true"/>
    <CCMAgendaItemId xmlns="3A571463-8961-4FEC-A189-64EB3DC9631F" xsi:nil="true"/>
    <CCMAgendaStatus xmlns="3A571463-8961-4FEC-A189-64EB3DC9631F" xsi:nil="true"/>
    <CCMCognitiveType xmlns="http://schemas.microsoft.com/sharepoint/v3" xsi:nil="true"/>
    <Date xmlns="3a571463-8961-4fec-a189-64eb3dc9631f" xsi:nil="true"/>
    <Classification xmlns="3a571463-8961-4fec-a189-64eb3dc9631f" xsi:nil="true"/>
    <Dokumenttype xmlns="3A571463-8961-4FEC-A189-64EB3DC9631F">Notat</Dokumenttype>
    <Recipient xmlns="3a571463-8961-4fec-a189-64eb3dc9631f"/>
    <Sender xmlns="3a571463-8961-4fec-a189-64eb3dc9631f" xsi:nil="true"/>
    <CCMMeetingCaseLink xmlns="3A571463-8961-4FEC-A189-64EB3DC9631F">
      <Url xsi:nil="true"/>
      <Description xsi:nil="true"/>
    </CCMMeetingCaseLink>
    <DocumentDescription xmlns="3A571463-8961-4FEC-A189-64EB3DC9631F" xsi:nil="true"/>
    <CCMDocumentReadIndicator xmlns="http://schemas.microsoft.com/sharepoint/v3" xsi:nil="true"/>
    <CCMAgendaDocumentStatus xmlns="3A571463-8961-4FEC-A189-64EB3DC9631F" xsi:nil="true"/>
    <CCMMeetingCaseId xmlns="3A571463-8961-4FEC-A189-64EB3DC9631F" xsi:nil="true"/>
    <CCMMeetingCaseInstanceId xmlns="3A571463-8961-4FEC-A189-64EB3DC9631F" xsi:nil="true"/>
    <CCMMetadataExtractionStatus xmlns="http://schemas.microsoft.com/sharepoint/v3">CCMPageCount:NotSupported;CCMCommentCount:Idle</CCMMetadataExtractionStatus>
    <LocalAttachment xmlns="http://schemas.microsoft.com/sharepoint/v3">false</LocalAttachment>
    <RegistrationDate xmlns="http://schemas.microsoft.com/sharepoint/v3" xsi:nil="true"/>
    <CaseRecordNumber xmlns="http://schemas.microsoft.com/sharepoint/v3">0</CaseRecordNumber>
    <Related xmlns="http://schemas.microsoft.com/sharepoint/v3">false</Related>
    <Finalized xmlns="http://schemas.microsoft.com/sharepoint/v3">false</Finalized>
    <WasEncrypted xmlns="http://schemas.microsoft.com/sharepoint/v3">false</WasEncrypted>
    <WasSigned xmlns="http://schemas.microsoft.com/sharepoint/v3">false</WasSigned>
    <CCMOnlineStatus xmlns="http://schemas.microsoft.com/sharepoint/v3" xsi:nil="true"/>
    <CCMTemplateName xmlns="http://schemas.microsoft.com/sharepoint/v3" xsi:nil="true"/>
    <CCMVisualId xmlns="http://schemas.microsoft.com/sharepoint/v3">SAG-2025-03471</CCMVisualId>
    <CCMSystemID xmlns="http://schemas.microsoft.com/sharepoint/v3">ca7dc1c5-fc98-48bd-8345-b1ffede9fa82</CCMSystemID>
    <CCMPageCount xmlns="http://schemas.microsoft.com/sharepoint/v3">0</CCMPageCount>
    <DocID xmlns="http://schemas.microsoft.com/sharepoint/v3">3718528</DocID>
    <MailHasAttachments xmlns="http://schemas.microsoft.com/sharepoint/v3">false</MailHasAttachments>
    <CCMCommentCount xmlns="http://schemas.microsoft.com/sharepoint/v3">4</CCMCommentCount>
    <CCMTemplateVersion xmlns="http://schemas.microsoft.com/sharepoint/v3" xsi:nil="true"/>
    <CCMTemplateID xmlns="http://schemas.microsoft.com/sharepoint/v3">0</CCMTemplateID>
    <CaseID xmlns="http://schemas.microsoft.com/sharepoint/v3">SAG-2025-03471</CaseID>
    <CCMOriginalDocID xmlns="http://schemas.microsoft.com/sharepoint/v3" xsi:nil="true"/>
    <CCMPreviewAnnotationsTasks xmlns="http://schemas.microsoft.com/sharepoint/v3" xsi:nil="true"/>
    <CCMConversation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388833-7E24-4710-A892-7909B2E05E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A7DF2F-A90A-470C-AA85-54D876439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A571463-8961-4FEC-A189-64EB3DC9631F"/>
    <ds:schemaRef ds:uri="3a571463-8961-4fec-a189-64eb3dc963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4D663-962A-40CD-8E4B-D7AB1BDB68D1}">
  <ds:schemaRefs>
    <ds:schemaRef ds:uri="http://purl.org/dc/dcmitype/"/>
    <ds:schemaRef ds:uri="http://schemas.microsoft.com/office/2006/documentManagement/types"/>
    <ds:schemaRef ds:uri="http://purl.org/dc/terms/"/>
    <ds:schemaRef ds:uri="3a571463-8961-4fec-a189-64eb3dc9631f"/>
    <ds:schemaRef ds:uri="http://schemas.microsoft.com/office/infopath/2007/PartnerControls"/>
    <ds:schemaRef ds:uri="http://purl.org/dc/elements/1.1/"/>
    <ds:schemaRef ds:uri="3A571463-8961-4FEC-A189-64EB3DC9631F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1</vt:i4>
      </vt:variant>
    </vt:vector>
  </HeadingPairs>
  <TitlesOfParts>
    <vt:vector size="6" baseType="lpstr">
      <vt:lpstr>Introduktion</vt:lpstr>
      <vt:lpstr>Registrering</vt:lpstr>
      <vt:lpstr>Dashboard</vt:lpstr>
      <vt:lpstr>Lister</vt:lpstr>
      <vt:lpstr>Beregninger</vt:lpstr>
      <vt:lpstr>Medarbejderliste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Evalueringsværktøj af AI-løsning - uden indhold</dc:title>
  <dc:creator>Christoffer Lindved Dithmer</dc:creator>
  <cp:lastModifiedBy>Mathias Nørgaard Kristensen</cp:lastModifiedBy>
  <dcterms:created xsi:type="dcterms:W3CDTF">2026-08-13T08:52:16Z</dcterms:created>
  <dcterms:modified xsi:type="dcterms:W3CDTF">2026-09-02T14:05:01Z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0x010100AC085CFC53BC46CEA2EADE194AD9D482003542AAE991473246B82B25D6FC198440</vt:lpwstr>
  </property>
  <property fmtid="{D5CDD505-2E9C-101B-9397-08002B2CF9AE}" pid="3" name="CCMIsSharedOnOneDrive">
    <vt:bool>false</vt:bool>
  </property>
  <property fmtid="{D5CDD505-2E9C-101B-9397-08002B2CF9AE}" pid="4" name="CCMOneDriveID">
    <vt:lpwstr/>
  </property>
  <property fmtid="{D5CDD505-2E9C-101B-9397-08002B2CF9AE}" pid="5" name="CCMOneDriveOwnerID">
    <vt:lpwstr/>
  </property>
  <property fmtid="{D5CDD505-2E9C-101B-9397-08002B2CF9AE}" pid="6" name="CCMOneDriveItemID">
    <vt:lpwstr/>
  </property>
  <property fmtid="{D5CDD505-2E9C-101B-9397-08002B2CF9AE}" pid="7" name="CCMPostListPublishStatus">
    <vt:lpwstr>Afventer godkendelse</vt:lpwstr>
  </property>
  <property fmtid="{D5CDD505-2E9C-101B-9397-08002B2CF9AE}" pid="8" name="CCMMustBeOnPostList">
    <vt:bool>true</vt:bool>
  </property>
  <property fmtid="{D5CDD505-2E9C-101B-9397-08002B2CF9AE}" pid="9" name="TemplateUrl">
    <vt:lpwstr/>
  </property>
  <property fmtid="{D5CDD505-2E9C-101B-9397-08002B2CF9AE}" pid="10" name="CCMIsChildDocumentSet">
    <vt:bool>false</vt:bool>
  </property>
  <property fmtid="{D5CDD505-2E9C-101B-9397-08002B2CF9AE}" pid="11" name="CCMSystem">
    <vt:lpwstr> </vt:lpwstr>
  </property>
  <property fmtid="{D5CDD505-2E9C-101B-9397-08002B2CF9AE}" pid="12" name="CCMEventContext_DocumentTimelineUpdatingEvent">
    <vt:lpwstr>666d048e-7d9d-4c7d-a759-efb568add41c</vt:lpwstr>
  </property>
  <property fmtid="{D5CDD505-2E9C-101B-9397-08002B2CF9AE}" pid="13" name="CCMCommunication">
    <vt:lpwstr/>
  </property>
</Properties>
</file>